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00" windowHeight="11760"/>
  </bookViews>
  <sheets>
    <sheet name="Bemandingsplan - Staffing" sheetId="1" r:id="rId1"/>
    <sheet name="Opslag" sheetId="2" state="hidden" r:id="rId2"/>
    <sheet name="Databaseark" sheetId="5" state="hidden" r:id="rId3"/>
  </sheets>
  <definedNames>
    <definedName name="ApplAbstract">'Bemandingsplan - Staffing'!#REF!</definedName>
    <definedName name="ApplDuration">'Bemandingsplan - Staffing'!$C$11</definedName>
    <definedName name="ApplStartDate">'Bemandingsplan - Staffing'!$C$10</definedName>
    <definedName name="ApplTitle">'Bemandingsplan - Staffing'!$C$5</definedName>
    <definedName name="CallName">'Bemandingsplan - Staffing'!$C$12</definedName>
    <definedName name="CoMonths1">'Bemandingsplan - Staffing'!$K$19</definedName>
    <definedName name="CoMonths2">'Bemandingsplan - Staffing'!$K$23</definedName>
    <definedName name="CoMonths3">'Bemandingsplan - Staffing'!$K$27</definedName>
    <definedName name="CoMonths4">'Bemandingsplan - Staffing'!$K$31</definedName>
    <definedName name="CoMonths5">'Bemandingsplan - Staffing'!$K$35</definedName>
    <definedName name="CoMonths6">'Bemandingsplan - Staffing'!$K$39</definedName>
    <definedName name="CoMonths7">'Bemandingsplan - Staffing'!$K$43</definedName>
    <definedName name="CoMonths8">'Bemandingsplan - Staffing'!$K$47</definedName>
    <definedName name="Fund">'Bemandingsplan - Staffing'!$D$2</definedName>
    <definedName name="Keyword1">'Bemandingsplan - Staffing'!$E$9</definedName>
    <definedName name="Keyword2">'Bemandingsplan - Staffing'!$E$10</definedName>
    <definedName name="Keyword3">'Bemandingsplan - Staffing'!$E$11</definedName>
    <definedName name="Keyword4">'Bemandingsplan - Staffing'!$E$12</definedName>
    <definedName name="Keyword5">'Bemandingsplan - Staffing'!$E$13</definedName>
    <definedName name="Name1">'Bemandingsplan - Staffing'!$B$17</definedName>
    <definedName name="Name2">'Bemandingsplan - Staffing'!$B$21</definedName>
    <definedName name="Name3">'Bemandingsplan - Staffing'!$B$25</definedName>
    <definedName name="Name4">'Bemandingsplan - Staffing'!$B$29</definedName>
    <definedName name="Name5">'Bemandingsplan - Staffing'!$B$33</definedName>
    <definedName name="Name6">'Bemandingsplan - Staffing'!$B$37</definedName>
    <definedName name="Name7">'Bemandingsplan - Staffing'!$B$41</definedName>
    <definedName name="Name8">'Bemandingsplan - Staffing'!$B$45</definedName>
    <definedName name="PerDepartment">'Bemandingsplan - Staffing'!$C$9</definedName>
    <definedName name="PerEmail">'Bemandingsplan - Staffing'!$C$8</definedName>
    <definedName name="PerName">'Bemandingsplan - Staffing'!$C$7</definedName>
    <definedName name="Position1">'Bemandingsplan - Staffing'!$C$17</definedName>
    <definedName name="Position2">'Bemandingsplan - Staffing'!$C$21</definedName>
    <definedName name="Position3">'Bemandingsplan - Staffing'!$C$25</definedName>
    <definedName name="Position4">'Bemandingsplan - Staffing'!$C$29</definedName>
    <definedName name="Position5">'Bemandingsplan - Staffing'!$C$33</definedName>
    <definedName name="Position6">'Bemandingsplan - Staffing'!$C$37</definedName>
    <definedName name="Position7">'Bemandingsplan - Staffing'!$C$41</definedName>
    <definedName name="Position8">'Bemandingsplan - Staffing'!$C$45</definedName>
    <definedName name="ProjMonths1">'Bemandingsplan - Staffing'!$K$17</definedName>
    <definedName name="ProjMonths2">'Bemandingsplan - Staffing'!$K$21</definedName>
    <definedName name="ProjMonths3">'Bemandingsplan - Staffing'!$K$25</definedName>
    <definedName name="ProjMonths4">'Bemandingsplan - Staffing'!$K$29</definedName>
    <definedName name="ProjMonths5">'Bemandingsplan - Staffing'!$K$33</definedName>
    <definedName name="ProjMonths6">'Bemandingsplan - Staffing'!$K$37</definedName>
    <definedName name="ProjMonths7">'Bemandingsplan - Staffing'!$K$41</definedName>
    <definedName name="ProjMonths8">'Bemandingsplan - Staffing'!$K$45</definedName>
    <definedName name="Resubmission">'Bemandingsplan - Staffing'!$C$13</definedName>
  </definedNames>
  <calcPr calcId="145621"/>
</workbook>
</file>

<file path=xl/calcChain.xml><?xml version="1.0" encoding="utf-8"?>
<calcChain xmlns="http://schemas.openxmlformats.org/spreadsheetml/2006/main">
  <c r="H2" i="5" l="1"/>
  <c r="AT2" i="5" l="1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 l="1"/>
  <c r="G2" i="5"/>
  <c r="F2" i="5"/>
  <c r="E2" i="5"/>
  <c r="D2" i="5"/>
  <c r="C2" i="5"/>
  <c r="B2" i="5"/>
  <c r="A2" i="5"/>
  <c r="D13" i="1" l="1"/>
  <c r="D9" i="1"/>
  <c r="D8" i="1"/>
  <c r="F2" i="1"/>
  <c r="F3" i="1"/>
  <c r="D7" i="1"/>
  <c r="F16" i="1" l="1"/>
  <c r="F55" i="1" s="1"/>
  <c r="E46" i="1" l="1"/>
  <c r="E42" i="1"/>
  <c r="E38" i="1"/>
  <c r="E34" i="1"/>
  <c r="E30" i="1"/>
  <c r="E26" i="1"/>
  <c r="E18" i="1"/>
  <c r="E19" i="1"/>
  <c r="B17" i="1"/>
  <c r="E22" i="1" l="1"/>
  <c r="K36" i="1" l="1"/>
  <c r="J87" i="1"/>
  <c r="I87" i="1"/>
  <c r="H87" i="1"/>
  <c r="G87" i="1"/>
  <c r="F87" i="1"/>
  <c r="J83" i="1"/>
  <c r="I83" i="1"/>
  <c r="H83" i="1"/>
  <c r="G83" i="1"/>
  <c r="F83" i="1"/>
  <c r="J79" i="1"/>
  <c r="I79" i="1"/>
  <c r="H79" i="1"/>
  <c r="G79" i="1"/>
  <c r="F79" i="1"/>
  <c r="J75" i="1"/>
  <c r="I75" i="1"/>
  <c r="H75" i="1"/>
  <c r="G75" i="1"/>
  <c r="F75" i="1"/>
  <c r="J71" i="1"/>
  <c r="I71" i="1"/>
  <c r="H71" i="1"/>
  <c r="G71" i="1"/>
  <c r="F71" i="1"/>
  <c r="J67" i="1"/>
  <c r="I67" i="1"/>
  <c r="H67" i="1"/>
  <c r="G67" i="1"/>
  <c r="F67" i="1"/>
  <c r="J63" i="1"/>
  <c r="I63" i="1"/>
  <c r="H63" i="1"/>
  <c r="G63" i="1"/>
  <c r="F63" i="1"/>
  <c r="J59" i="1"/>
  <c r="I59" i="1"/>
  <c r="H59" i="1"/>
  <c r="G59" i="1"/>
  <c r="F59" i="1"/>
  <c r="E87" i="1"/>
  <c r="E83" i="1"/>
  <c r="E79" i="1"/>
  <c r="E75" i="1"/>
  <c r="E71" i="1"/>
  <c r="E67" i="1"/>
  <c r="E63" i="1"/>
  <c r="E59" i="1"/>
  <c r="J45" i="1"/>
  <c r="I45" i="1"/>
  <c r="H45" i="1"/>
  <c r="G45" i="1"/>
  <c r="F45" i="1"/>
  <c r="J41" i="1"/>
  <c r="I41" i="1"/>
  <c r="H41" i="1"/>
  <c r="G41" i="1"/>
  <c r="F41" i="1"/>
  <c r="J37" i="1"/>
  <c r="I37" i="1"/>
  <c r="H37" i="1"/>
  <c r="G37" i="1"/>
  <c r="F37" i="1"/>
  <c r="J33" i="1"/>
  <c r="I33" i="1"/>
  <c r="H33" i="1"/>
  <c r="G33" i="1"/>
  <c r="F33" i="1"/>
  <c r="J29" i="1"/>
  <c r="I29" i="1"/>
  <c r="H29" i="1"/>
  <c r="G29" i="1"/>
  <c r="F29" i="1"/>
  <c r="J25" i="1"/>
  <c r="I25" i="1"/>
  <c r="H25" i="1"/>
  <c r="G25" i="1"/>
  <c r="F25" i="1"/>
  <c r="J21" i="1"/>
  <c r="I21" i="1"/>
  <c r="H21" i="1"/>
  <c r="G21" i="1"/>
  <c r="F21" i="1"/>
  <c r="J17" i="1"/>
  <c r="I17" i="1"/>
  <c r="H17" i="1"/>
  <c r="G17" i="1"/>
  <c r="F17" i="1"/>
  <c r="K20" i="1"/>
  <c r="K24" i="1"/>
  <c r="K28" i="1"/>
  <c r="K32" i="1"/>
  <c r="K40" i="1"/>
  <c r="K44" i="1"/>
  <c r="K48" i="1"/>
  <c r="K83" i="1" l="1"/>
  <c r="K87" i="1"/>
  <c r="K79" i="1"/>
  <c r="K75" i="1"/>
  <c r="K71" i="1"/>
  <c r="K67" i="1"/>
  <c r="K63" i="1"/>
  <c r="K59" i="1"/>
  <c r="K23" i="1" l="1"/>
  <c r="J78" i="1" l="1"/>
  <c r="I78" i="1"/>
  <c r="H78" i="1"/>
  <c r="G78" i="1"/>
  <c r="F78" i="1"/>
  <c r="E78" i="1"/>
  <c r="J77" i="1"/>
  <c r="I77" i="1"/>
  <c r="H77" i="1"/>
  <c r="G77" i="1"/>
  <c r="F77" i="1"/>
  <c r="E76" i="1"/>
  <c r="F73" i="1"/>
  <c r="G73" i="1"/>
  <c r="H73" i="1"/>
  <c r="I73" i="1"/>
  <c r="J73" i="1"/>
  <c r="E74" i="1"/>
  <c r="F74" i="1"/>
  <c r="G74" i="1"/>
  <c r="H74" i="1"/>
  <c r="I74" i="1"/>
  <c r="J74" i="1"/>
  <c r="E72" i="1"/>
  <c r="D76" i="1"/>
  <c r="D72" i="1"/>
  <c r="C76" i="1"/>
  <c r="C72" i="1"/>
  <c r="B76" i="1"/>
  <c r="B72" i="1"/>
  <c r="F82" i="1"/>
  <c r="K39" i="1"/>
  <c r="K38" i="1"/>
  <c r="E77" i="1"/>
  <c r="K35" i="1"/>
  <c r="K34" i="1"/>
  <c r="E73" i="1"/>
  <c r="I72" i="1" l="1"/>
  <c r="H72" i="1"/>
  <c r="I76" i="1"/>
  <c r="J76" i="1"/>
  <c r="F76" i="1"/>
  <c r="G76" i="1"/>
  <c r="H76" i="1"/>
  <c r="G72" i="1"/>
  <c r="J72" i="1"/>
  <c r="F72" i="1"/>
  <c r="K78" i="1"/>
  <c r="K73" i="1"/>
  <c r="K33" i="1"/>
  <c r="K77" i="1"/>
  <c r="K74" i="1"/>
  <c r="K37" i="1"/>
  <c r="D84" i="1"/>
  <c r="D80" i="1"/>
  <c r="D68" i="1"/>
  <c r="D64" i="1"/>
  <c r="D56" i="1"/>
  <c r="D60" i="1"/>
  <c r="B84" i="1"/>
  <c r="B80" i="1"/>
  <c r="B68" i="1"/>
  <c r="B64" i="1"/>
  <c r="B60" i="1"/>
  <c r="B56" i="1"/>
  <c r="E86" i="1"/>
  <c r="E84" i="1"/>
  <c r="E82" i="1"/>
  <c r="E80" i="1"/>
  <c r="E70" i="1"/>
  <c r="E68" i="1"/>
  <c r="E66" i="1"/>
  <c r="E64" i="1"/>
  <c r="E62" i="1"/>
  <c r="E60" i="1"/>
  <c r="E58" i="1"/>
  <c r="E56" i="1"/>
  <c r="J82" i="1"/>
  <c r="I82" i="1"/>
  <c r="H82" i="1"/>
  <c r="G82" i="1"/>
  <c r="J81" i="1"/>
  <c r="I81" i="1"/>
  <c r="H81" i="1"/>
  <c r="H80" i="1" s="1"/>
  <c r="G81" i="1"/>
  <c r="G80" i="1" s="1"/>
  <c r="J70" i="1"/>
  <c r="I70" i="1"/>
  <c r="H70" i="1"/>
  <c r="G70" i="1"/>
  <c r="J69" i="1"/>
  <c r="I69" i="1"/>
  <c r="I68" i="1" s="1"/>
  <c r="H69" i="1"/>
  <c r="G69" i="1"/>
  <c r="J66" i="1"/>
  <c r="I66" i="1"/>
  <c r="H66" i="1"/>
  <c r="G66" i="1"/>
  <c r="J65" i="1"/>
  <c r="J64" i="1" s="1"/>
  <c r="I65" i="1"/>
  <c r="H65" i="1"/>
  <c r="G65" i="1"/>
  <c r="G64" i="1" s="1"/>
  <c r="J62" i="1"/>
  <c r="I62" i="1"/>
  <c r="H62" i="1"/>
  <c r="G62" i="1"/>
  <c r="J61" i="1"/>
  <c r="I61" i="1"/>
  <c r="H61" i="1"/>
  <c r="G61" i="1"/>
  <c r="J58" i="1"/>
  <c r="I58" i="1"/>
  <c r="H58" i="1"/>
  <c r="G58" i="1"/>
  <c r="J57" i="1"/>
  <c r="J56" i="1" s="1"/>
  <c r="I57" i="1"/>
  <c r="H57" i="1"/>
  <c r="G57" i="1"/>
  <c r="G56" i="1" s="1"/>
  <c r="J86" i="1"/>
  <c r="I86" i="1"/>
  <c r="H86" i="1"/>
  <c r="G86" i="1"/>
  <c r="J85" i="1"/>
  <c r="I85" i="1"/>
  <c r="H85" i="1"/>
  <c r="H84" i="1" s="1"/>
  <c r="G85" i="1"/>
  <c r="G84" i="1" s="1"/>
  <c r="J68" i="1" l="1"/>
  <c r="J80" i="1"/>
  <c r="G68" i="1"/>
  <c r="I80" i="1"/>
  <c r="I64" i="1"/>
  <c r="I56" i="1"/>
  <c r="J60" i="1"/>
  <c r="I60" i="1"/>
  <c r="G60" i="1"/>
  <c r="I84" i="1"/>
  <c r="J84" i="1"/>
  <c r="H68" i="1"/>
  <c r="H64" i="1"/>
  <c r="H60" i="1"/>
  <c r="H56" i="1"/>
  <c r="K76" i="1"/>
  <c r="K72" i="1"/>
  <c r="F86" i="1"/>
  <c r="K86" i="1" s="1"/>
  <c r="F85" i="1"/>
  <c r="K82" i="1"/>
  <c r="F81" i="1"/>
  <c r="F80" i="1" s="1"/>
  <c r="F70" i="1"/>
  <c r="K70" i="1" s="1"/>
  <c r="F69" i="1"/>
  <c r="F66" i="1"/>
  <c r="K66" i="1" s="1"/>
  <c r="F65" i="1"/>
  <c r="F62" i="1"/>
  <c r="F61" i="1"/>
  <c r="F57" i="1"/>
  <c r="F58" i="1"/>
  <c r="K47" i="1"/>
  <c r="K46" i="1"/>
  <c r="K45" i="1"/>
  <c r="K43" i="1"/>
  <c r="K42" i="1"/>
  <c r="K41" i="1"/>
  <c r="K31" i="1"/>
  <c r="K30" i="1"/>
  <c r="K29" i="1"/>
  <c r="K27" i="1"/>
  <c r="K26" i="1"/>
  <c r="K25" i="1"/>
  <c r="K22" i="1"/>
  <c r="K21" i="1"/>
  <c r="K19" i="1"/>
  <c r="K18" i="1"/>
  <c r="K17" i="1"/>
  <c r="E61" i="1"/>
  <c r="E65" i="1"/>
  <c r="E69" i="1"/>
  <c r="E81" i="1"/>
  <c r="E85" i="1"/>
  <c r="J88" i="1" l="1"/>
  <c r="F84" i="1"/>
  <c r="K84" i="1" s="1"/>
  <c r="G88" i="1"/>
  <c r="F64" i="1"/>
  <c r="K64" i="1" s="1"/>
  <c r="F56" i="1"/>
  <c r="I88" i="1"/>
  <c r="F60" i="1"/>
  <c r="F68" i="1"/>
  <c r="K68" i="1" s="1"/>
  <c r="H88" i="1"/>
  <c r="K49" i="1"/>
  <c r="K80" i="1"/>
  <c r="K85" i="1"/>
  <c r="K81" i="1"/>
  <c r="K69" i="1"/>
  <c r="K65" i="1"/>
  <c r="K58" i="1"/>
  <c r="K57" i="1"/>
  <c r="C84" i="1"/>
  <c r="C80" i="1"/>
  <c r="C68" i="1"/>
  <c r="C64" i="1"/>
  <c r="C60" i="1"/>
  <c r="C56" i="1"/>
  <c r="C8" i="2"/>
  <c r="F88" i="1" l="1"/>
  <c r="K56" i="1"/>
  <c r="K61" i="1"/>
  <c r="K62" i="1"/>
  <c r="K60" i="1"/>
  <c r="K88" i="1" l="1"/>
  <c r="B27" i="2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E57" i="1"/>
  <c r="G16" i="1"/>
  <c r="H16" i="1" l="1"/>
  <c r="G55" i="1"/>
  <c r="I16" i="1" l="1"/>
  <c r="H55" i="1"/>
  <c r="J16" i="1" l="1"/>
  <c r="J55" i="1" s="1"/>
  <c r="I55" i="1"/>
</calcChain>
</file>

<file path=xl/comments1.xml><?xml version="1.0" encoding="utf-8"?>
<comments xmlns="http://schemas.openxmlformats.org/spreadsheetml/2006/main">
  <authors>
    <author>Lykke Ilg</author>
    <author>Hans-Christian Køie Poulsen</author>
  </authors>
  <commentList>
    <comment ref="F16" authorId="0">
      <text>
        <r>
          <rPr>
            <sz val="9"/>
            <color indexed="81"/>
            <rFont val="Tahoma"/>
            <family val="2"/>
          </rPr>
          <t>Udfyldes når "Startår" er valgt /  Filled in when "Starting year" is chosen</t>
        </r>
      </text>
    </comment>
    <comment ref="D17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1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5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9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33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37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41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45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</commentList>
</comments>
</file>

<file path=xl/sharedStrings.xml><?xml version="1.0" encoding="utf-8"?>
<sst xmlns="http://schemas.openxmlformats.org/spreadsheetml/2006/main" count="123" uniqueCount="95">
  <si>
    <t>Stilling</t>
  </si>
  <si>
    <t>professor</t>
  </si>
  <si>
    <t>Bevillingsgiver</t>
  </si>
  <si>
    <t>Carlsberg</t>
  </si>
  <si>
    <t>DSF</t>
  </si>
  <si>
    <t>ERC</t>
  </si>
  <si>
    <t>HERA</t>
  </si>
  <si>
    <t>Marie Curie</t>
  </si>
  <si>
    <t>Velux</t>
  </si>
  <si>
    <t>Startår</t>
  </si>
  <si>
    <t>Satser 2013</t>
  </si>
  <si>
    <t>Startdato (udfyldes automatisk)</t>
  </si>
  <si>
    <t>Stilling automatisk hentet fra ovenstående skema</t>
  </si>
  <si>
    <t>TOTAL</t>
  </si>
  <si>
    <t>Navn (hentes automatisk ovenfra):</t>
  </si>
  <si>
    <t>Totaler:</t>
  </si>
  <si>
    <t>LØN Projektansatte / Frikøb (max. 3 mdr pr. semester)</t>
  </si>
  <si>
    <t>Løn beregnes automatisk fra bemandingsplan og stillingskategorier</t>
  </si>
  <si>
    <t>Total</t>
  </si>
  <si>
    <t>Budgetteret løn fra bevillingsgiver og eventuel medfinansiering (Institut) til hver enkelt medarbejder, der ønskes ansat/frikøbt</t>
  </si>
  <si>
    <t>lektor / asso. professor</t>
  </si>
  <si>
    <t>adjunkt / assi. professor</t>
  </si>
  <si>
    <t>ph.d. / PhD</t>
  </si>
  <si>
    <t>postdoc</t>
  </si>
  <si>
    <t>studentermedhjælp / student assistant</t>
  </si>
  <si>
    <t>videnskabelig assistent / scientific assistant</t>
  </si>
  <si>
    <t>Vælg kategori / Choose category</t>
  </si>
  <si>
    <r>
      <t xml:space="preserve">Hovedansøger / </t>
    </r>
    <r>
      <rPr>
        <b/>
        <i/>
        <sz val="11"/>
        <color theme="1"/>
        <rFont val="Calibri"/>
        <family val="2"/>
        <scheme val="minor"/>
      </rPr>
      <t>Main applicant</t>
    </r>
    <r>
      <rPr>
        <b/>
        <sz val="11"/>
        <color theme="1"/>
        <rFont val="Calibri"/>
        <family val="2"/>
        <scheme val="minor"/>
      </rPr>
      <t>:</t>
    </r>
  </si>
  <si>
    <r>
      <t xml:space="preserve">Ansøgers e-mail / </t>
    </r>
    <r>
      <rPr>
        <b/>
        <i/>
        <sz val="11"/>
        <color theme="1"/>
        <rFont val="Calibri"/>
        <family val="2"/>
        <scheme val="minor"/>
      </rPr>
      <t>Applicant E-mail</t>
    </r>
    <r>
      <rPr>
        <b/>
        <sz val="11"/>
        <color theme="1"/>
        <rFont val="Calibri"/>
        <family val="2"/>
        <scheme val="minor"/>
      </rPr>
      <t>:</t>
    </r>
  </si>
  <si>
    <r>
      <t xml:space="preserve">Institut / </t>
    </r>
    <r>
      <rPr>
        <b/>
        <i/>
        <sz val="11"/>
        <color theme="1"/>
        <rFont val="Calibri"/>
        <family val="2"/>
        <scheme val="minor"/>
      </rPr>
      <t>Department</t>
    </r>
    <r>
      <rPr>
        <b/>
        <sz val="11"/>
        <color theme="1"/>
        <rFont val="Calibri"/>
        <family val="2"/>
        <scheme val="minor"/>
      </rPr>
      <t>:</t>
    </r>
  </si>
  <si>
    <r>
      <t xml:space="preserve">Projektstart / </t>
    </r>
    <r>
      <rPr>
        <b/>
        <i/>
        <sz val="11"/>
        <color theme="1"/>
        <rFont val="Calibri"/>
        <family val="2"/>
        <scheme val="minor"/>
      </rPr>
      <t>Project Start Date</t>
    </r>
    <r>
      <rPr>
        <b/>
        <sz val="11"/>
        <color theme="1"/>
        <rFont val="Calibri"/>
        <family val="2"/>
        <scheme val="minor"/>
      </rPr>
      <t>:</t>
    </r>
  </si>
  <si>
    <r>
      <t xml:space="preserve">Varighed / </t>
    </r>
    <r>
      <rPr>
        <b/>
        <i/>
        <sz val="11"/>
        <color theme="1"/>
        <rFont val="Calibri"/>
        <family val="2"/>
        <scheme val="minor"/>
      </rPr>
      <t>Project Duration</t>
    </r>
    <r>
      <rPr>
        <b/>
        <sz val="11"/>
        <color theme="1"/>
        <rFont val="Calibri"/>
        <family val="2"/>
        <scheme val="minor"/>
      </rPr>
      <t>:</t>
    </r>
  </si>
  <si>
    <r>
      <t xml:space="preserve">Opslag / </t>
    </r>
    <r>
      <rPr>
        <b/>
        <i/>
        <sz val="11"/>
        <color theme="1"/>
        <rFont val="Calibri"/>
        <family val="2"/>
        <scheme val="minor"/>
      </rPr>
      <t>Call</t>
    </r>
    <r>
      <rPr>
        <b/>
        <sz val="11"/>
        <color theme="1"/>
        <rFont val="Calibri"/>
        <family val="2"/>
        <scheme val="minor"/>
      </rPr>
      <t>:</t>
    </r>
  </si>
  <si>
    <r>
      <t xml:space="preserve">Er dette en genindsendelse? / 
</t>
    </r>
    <r>
      <rPr>
        <b/>
        <i/>
        <sz val="11"/>
        <color theme="1"/>
        <rFont val="Calibri"/>
        <family val="2"/>
        <scheme val="minor"/>
      </rPr>
      <t>Is this a resubmission?</t>
    </r>
  </si>
  <si>
    <r>
      <t xml:space="preserve">Emneord (på engelsk) /  
</t>
    </r>
    <r>
      <rPr>
        <b/>
        <i/>
        <sz val="11"/>
        <color theme="1"/>
        <rFont val="Calibri"/>
        <family val="2"/>
        <scheme val="minor"/>
      </rPr>
      <t>Keywords (in English)</t>
    </r>
  </si>
  <si>
    <r>
      <t xml:space="preserve">Bevillingsgiver - vælg fra rulleliste - eller indtast navn, hvis ikke på liste /
</t>
    </r>
    <r>
      <rPr>
        <b/>
        <i/>
        <sz val="11"/>
        <color theme="1"/>
        <rFont val="Calibri"/>
        <family val="2"/>
        <scheme val="minor"/>
      </rPr>
      <t>Funding body - choose from the list or enter new fund</t>
    </r>
  </si>
  <si>
    <r>
      <t xml:space="preserve">Startår - vælg fra rulleliste / </t>
    </r>
    <r>
      <rPr>
        <b/>
        <i/>
        <sz val="11"/>
        <color theme="1"/>
        <rFont val="Calibri"/>
        <family val="2"/>
        <scheme val="minor"/>
      </rPr>
      <t>Starting year - choose from the list</t>
    </r>
  </si>
  <si>
    <r>
      <t xml:space="preserve">BEMANDING - Projektansatte / Frikøb (max. 3 mdr pr. semester) / 
</t>
    </r>
    <r>
      <rPr>
        <b/>
        <i/>
        <sz val="12"/>
        <color theme="1"/>
        <rFont val="Calibri"/>
        <family val="2"/>
      </rPr>
      <t>STAFFING - Project employees / Buyout from teaching (max. 3 months pr semester)</t>
    </r>
  </si>
  <si>
    <r>
      <t xml:space="preserve">Finansieringskilde /
</t>
    </r>
    <r>
      <rPr>
        <b/>
        <i/>
        <sz val="12"/>
        <color theme="1"/>
        <rFont val="Calibri"/>
        <family val="2"/>
      </rPr>
      <t>Source of financing</t>
    </r>
  </si>
  <si>
    <r>
      <t xml:space="preserve">Antal måneder pr år fra bevillingsgiver og eventuel medfinansiering (HUM institut eller 3. part) til hver enkelt medarbejder /
</t>
    </r>
    <r>
      <rPr>
        <b/>
        <i/>
        <sz val="12"/>
        <color theme="1"/>
        <rFont val="Calibri"/>
        <family val="2"/>
        <scheme val="minor"/>
      </rPr>
      <t xml:space="preserve">Number of months per year from funding body and potential co-financing (HUM Department or other) for each employee </t>
    </r>
  </si>
  <si>
    <r>
      <t xml:space="preserve">Startdato / 
</t>
    </r>
    <r>
      <rPr>
        <b/>
        <i/>
        <sz val="11"/>
        <color theme="1"/>
        <rFont val="Calibri"/>
        <family val="2"/>
      </rPr>
      <t>Start date</t>
    </r>
  </si>
  <si>
    <r>
      <t xml:space="preserve">Stilling - vælg fra rulleliste eller overskriv hvis en relevante titel mangler / 
</t>
    </r>
    <r>
      <rPr>
        <b/>
        <i/>
        <sz val="11"/>
        <color theme="1"/>
        <rFont val="Calibri"/>
        <family val="2"/>
      </rPr>
      <t>Position - choose from the list or overwrite in case a relevant title is missing</t>
    </r>
  </si>
  <si>
    <r>
      <t xml:space="preserve">Navn / </t>
    </r>
    <r>
      <rPr>
        <b/>
        <i/>
        <sz val="11"/>
        <color theme="1"/>
        <rFont val="Calibri"/>
        <family val="2"/>
      </rPr>
      <t>Name</t>
    </r>
    <r>
      <rPr>
        <b/>
        <sz val="11"/>
        <color theme="1"/>
        <rFont val="Calibri"/>
        <family val="2"/>
      </rPr>
      <t>:</t>
    </r>
  </si>
  <si>
    <r>
      <t xml:space="preserve">Vælg kategori / </t>
    </r>
    <r>
      <rPr>
        <i/>
        <sz val="11"/>
        <color theme="1"/>
        <rFont val="Calibri"/>
        <family val="2"/>
      </rPr>
      <t>Choose category</t>
    </r>
  </si>
  <si>
    <r>
      <t xml:space="preserve">3. part / </t>
    </r>
    <r>
      <rPr>
        <i/>
        <sz val="11"/>
        <color theme="1"/>
        <rFont val="Calibri"/>
        <family val="2"/>
      </rPr>
      <t>other</t>
    </r>
  </si>
  <si>
    <r>
      <t xml:space="preserve">Projekttitel / </t>
    </r>
    <r>
      <rPr>
        <b/>
        <i/>
        <sz val="11"/>
        <color theme="1"/>
        <rFont val="Calibri"/>
        <family val="2"/>
        <scheme val="minor"/>
      </rPr>
      <t>Project Title</t>
    </r>
    <r>
      <rPr>
        <b/>
        <sz val="11"/>
        <color theme="1"/>
        <rFont val="Calibri"/>
        <family val="2"/>
        <scheme val="minor"/>
      </rPr>
      <t>:</t>
    </r>
  </si>
  <si>
    <t>FKK</t>
  </si>
  <si>
    <t>FSE</t>
  </si>
  <si>
    <r>
      <t>Inst /</t>
    </r>
    <r>
      <rPr>
        <i/>
        <sz val="11"/>
        <color theme="1"/>
        <rFont val="Calibri"/>
        <family val="2"/>
      </rPr>
      <t xml:space="preserve"> Dept</t>
    </r>
  </si>
  <si>
    <t>PerName</t>
  </si>
  <si>
    <t>PerEmail</t>
  </si>
  <si>
    <t>PerDepartment</t>
  </si>
  <si>
    <t>ApplStartDate</t>
  </si>
  <si>
    <t>ApplDuration</t>
  </si>
  <si>
    <t>CallName</t>
  </si>
  <si>
    <t>ApplTitle</t>
  </si>
  <si>
    <t>Resubmission</t>
  </si>
  <si>
    <t>Keyword1</t>
  </si>
  <si>
    <t>Keyword2</t>
  </si>
  <si>
    <t>Keyword3</t>
  </si>
  <si>
    <t>Keyword4</t>
  </si>
  <si>
    <t>Keyword5</t>
  </si>
  <si>
    <t>Name1</t>
  </si>
  <si>
    <t>Position1</t>
  </si>
  <si>
    <t>ProjMonths1</t>
  </si>
  <si>
    <t>CoMonths1</t>
  </si>
  <si>
    <t>Name2</t>
  </si>
  <si>
    <t>Position2</t>
  </si>
  <si>
    <t>ProjMonths2</t>
  </si>
  <si>
    <t>CoMonths2</t>
  </si>
  <si>
    <t>Name3</t>
  </si>
  <si>
    <t>Position3</t>
  </si>
  <si>
    <t>ProjMonths3</t>
  </si>
  <si>
    <t>CoMonths3</t>
  </si>
  <si>
    <t>Name4</t>
  </si>
  <si>
    <t>Position4</t>
  </si>
  <si>
    <t>ProjMonths4</t>
  </si>
  <si>
    <t>CoMonths4</t>
  </si>
  <si>
    <t>Name5</t>
  </si>
  <si>
    <t>Position5</t>
  </si>
  <si>
    <t>ProjMonths5</t>
  </si>
  <si>
    <t>CoMonths5</t>
  </si>
  <si>
    <t>Name6</t>
  </si>
  <si>
    <t>Position6</t>
  </si>
  <si>
    <t>ProjMonths6</t>
  </si>
  <si>
    <t>CoMonths6</t>
  </si>
  <si>
    <t>Name7</t>
  </si>
  <si>
    <t>Position7</t>
  </si>
  <si>
    <t>ProjMonths7</t>
  </si>
  <si>
    <t>CoMonths7</t>
  </si>
  <si>
    <t>Name8</t>
  </si>
  <si>
    <t>Position8</t>
  </si>
  <si>
    <t>ProjMonths8</t>
  </si>
  <si>
    <t>CoMonths8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</si>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</sst>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m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0" xfId="0" applyFont="1" applyBorder="1"/>
    <xf numFmtId="0" fontId="0" fillId="0" borderId="9" xfId="0" applyBorder="1"/>
    <xf numFmtId="0" fontId="0" fillId="0" borderId="13" xfId="0" applyBorder="1"/>
    <xf numFmtId="0" fontId="0" fillId="0" borderId="0" xfId="0" applyBorder="1"/>
    <xf numFmtId="164" fontId="6" fillId="0" borderId="9" xfId="0" applyNumberFormat="1" applyFont="1" applyBorder="1"/>
    <xf numFmtId="0" fontId="0" fillId="0" borderId="0" xfId="0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3" fillId="6" borderId="7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3" fontId="5" fillId="2" borderId="23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</xf>
    <xf numFmtId="3" fontId="5" fillId="2" borderId="5" xfId="0" applyNumberFormat="1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0" fillId="5" borderId="0" xfId="0" applyNumberFormat="1" applyFill="1" applyBorder="1" applyAlignment="1" applyProtection="1">
      <alignment horizontal="center" vertical="center"/>
    </xf>
    <xf numFmtId="3" fontId="4" fillId="4" borderId="39" xfId="0" applyNumberFormat="1" applyFont="1" applyFill="1" applyBorder="1" applyAlignment="1" applyProtection="1">
      <alignment horizontal="center" vertical="center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left" vertical="center" wrapText="1"/>
    </xf>
    <xf numFmtId="0" fontId="1" fillId="3" borderId="47" xfId="0" applyFont="1" applyFill="1" applyBorder="1" applyAlignment="1" applyProtection="1">
      <alignment horizontal="left"/>
      <protection locked="0"/>
    </xf>
    <xf numFmtId="0" fontId="1" fillId="3" borderId="46" xfId="0" applyFont="1" applyFill="1" applyBorder="1" applyAlignment="1" applyProtection="1">
      <alignment horizontal="left"/>
      <protection locked="0"/>
    </xf>
    <xf numFmtId="14" fontId="1" fillId="3" borderId="47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3" fontId="4" fillId="2" borderId="51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1" fillId="6" borderId="45" xfId="0" applyFont="1" applyFill="1" applyBorder="1" applyProtection="1"/>
    <xf numFmtId="0" fontId="1" fillId="6" borderId="42" xfId="0" applyFont="1" applyFill="1" applyBorder="1" applyProtection="1"/>
    <xf numFmtId="0" fontId="1" fillId="6" borderId="38" xfId="0" applyFont="1" applyFill="1" applyBorder="1" applyProtection="1"/>
    <xf numFmtId="0" fontId="1" fillId="6" borderId="4" xfId="0" applyFont="1" applyFill="1" applyBorder="1" applyAlignment="1" applyProtection="1">
      <alignment wrapText="1"/>
    </xf>
    <xf numFmtId="0" fontId="14" fillId="0" borderId="0" xfId="0" applyFont="1" applyProtection="1"/>
    <xf numFmtId="0" fontId="14" fillId="0" borderId="0" xfId="0" applyFont="1" applyAlignment="1" applyProtection="1">
      <alignment vertical="top"/>
    </xf>
    <xf numFmtId="0" fontId="1" fillId="0" borderId="24" xfId="0" applyFont="1" applyBorder="1" applyAlignment="1" applyProtection="1">
      <alignment wrapText="1"/>
    </xf>
    <xf numFmtId="0" fontId="1" fillId="0" borderId="25" xfId="0" applyFont="1" applyBorder="1" applyAlignment="1" applyProtection="1">
      <alignment wrapText="1"/>
    </xf>
    <xf numFmtId="0" fontId="1" fillId="0" borderId="26" xfId="0" applyFont="1" applyBorder="1" applyAlignment="1" applyProtection="1">
      <alignment wrapText="1"/>
    </xf>
    <xf numFmtId="0" fontId="1" fillId="0" borderId="49" xfId="0" applyFont="1" applyBorder="1" applyAlignment="1" applyProtection="1">
      <alignment wrapText="1"/>
    </xf>
    <xf numFmtId="0" fontId="1" fillId="0" borderId="33" xfId="0" applyFont="1" applyBorder="1" applyAlignment="1" applyProtection="1">
      <alignment wrapText="1"/>
    </xf>
    <xf numFmtId="0" fontId="1" fillId="0" borderId="50" xfId="0" applyFont="1" applyBorder="1" applyAlignment="1" applyProtection="1">
      <alignment wrapText="1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65" fontId="5" fillId="0" borderId="19" xfId="0" applyNumberFormat="1" applyFont="1" applyFill="1" applyBorder="1" applyAlignment="1" applyProtection="1">
      <alignment horizontal="center" vertical="center"/>
      <protection locked="0"/>
    </xf>
    <xf numFmtId="165" fontId="5" fillId="0" borderId="20" xfId="0" applyNumberFormat="1" applyFont="1" applyFill="1" applyBorder="1" applyAlignment="1" applyProtection="1">
      <alignment horizontal="center" vertical="center"/>
      <protection locked="0"/>
    </xf>
    <xf numFmtId="165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/>
    </xf>
    <xf numFmtId="14" fontId="5" fillId="0" borderId="1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14" fontId="5" fillId="0" borderId="19" xfId="0" applyNumberFormat="1" applyFont="1" applyFill="1" applyBorder="1" applyAlignment="1" applyProtection="1">
      <alignment horizontal="center" vertical="center"/>
    </xf>
    <xf numFmtId="14" fontId="5" fillId="0" borderId="20" xfId="0" applyNumberFormat="1" applyFont="1" applyFill="1" applyBorder="1" applyAlignment="1" applyProtection="1">
      <alignment horizontal="center" vertical="center"/>
    </xf>
    <xf numFmtId="14" fontId="5" fillId="0" borderId="22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6" borderId="6" xfId="0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center" wrapText="1"/>
    </xf>
    <xf numFmtId="0" fontId="7" fillId="4" borderId="14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wrapText="1"/>
    </xf>
    <xf numFmtId="0" fontId="1" fillId="6" borderId="40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1" fillId="6" borderId="4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9"/>
  <sheetViews>
    <sheetView showGridLines="0" tabSelected="1" zoomScaleNormal="100" workbookViewId="0">
      <selection activeCell="C21" sqref="C21:C24"/>
    </sheetView>
  </sheetViews>
  <sheetFormatPr defaultRowHeight="15" outlineLevelRow="1" x14ac:dyDescent="0.25"/>
  <cols>
    <col min="1" max="1" width="4.42578125" style="13" customWidth="1"/>
    <col min="2" max="2" width="37" style="13" customWidth="1"/>
    <col min="3" max="3" width="38.85546875" style="13" customWidth="1"/>
    <col min="4" max="4" width="11.140625" style="13" customWidth="1"/>
    <col min="5" max="5" width="21" style="14" customWidth="1"/>
    <col min="6" max="6" width="11.28515625" style="13" customWidth="1"/>
    <col min="7" max="9" width="10.85546875" style="13" customWidth="1"/>
    <col min="10" max="10" width="11" style="13" customWidth="1"/>
    <col min="11" max="11" width="14.28515625" style="13" customWidth="1"/>
    <col min="12" max="16384" width="9.140625" style="13"/>
  </cols>
  <sheetData>
    <row r="1" spans="2:11" ht="15.75" thickBot="1" x14ac:dyDescent="0.3"/>
    <row r="2" spans="2:11" ht="30.75" customHeight="1" x14ac:dyDescent="0.25">
      <c r="B2" s="118" t="s">
        <v>35</v>
      </c>
      <c r="C2" s="119"/>
      <c r="D2" s="103"/>
      <c r="E2" s="104"/>
      <c r="F2" s="58" t="str">
        <f>IF(D2="","*","")</f>
        <v>*</v>
      </c>
      <c r="G2"/>
      <c r="H2"/>
    </row>
    <row r="3" spans="2:11" ht="15.75" thickBot="1" x14ac:dyDescent="0.3">
      <c r="B3" s="120" t="s">
        <v>36</v>
      </c>
      <c r="C3" s="121"/>
      <c r="D3" s="105"/>
      <c r="E3" s="106"/>
      <c r="F3" s="58" t="str">
        <f>IF(D3="","*","")</f>
        <v>*</v>
      </c>
      <c r="G3" s="12"/>
      <c r="H3" s="12"/>
    </row>
    <row r="4" spans="2:11" ht="16.5" customHeight="1" thickBot="1" x14ac:dyDescent="0.3">
      <c r="B4" s="15"/>
      <c r="C4" s="15"/>
    </row>
    <row r="5" spans="2:11" ht="15.75" thickBot="1" x14ac:dyDescent="0.3">
      <c r="B5" s="53" t="s">
        <v>45</v>
      </c>
      <c r="C5" s="65"/>
      <c r="D5" s="65"/>
      <c r="E5" s="65"/>
      <c r="F5" s="65"/>
      <c r="G5" s="65"/>
      <c r="H5" s="65"/>
      <c r="I5" s="65"/>
      <c r="J5" s="65"/>
      <c r="K5" s="66"/>
    </row>
    <row r="6" spans="2:11" ht="15.75" thickBot="1" x14ac:dyDescent="0.3"/>
    <row r="7" spans="2:11" ht="15.75" customHeight="1" x14ac:dyDescent="0.25">
      <c r="B7" s="54" t="s">
        <v>27</v>
      </c>
      <c r="C7" s="45"/>
      <c r="D7" s="57" t="str">
        <f>IF(PerName="","*","")</f>
        <v>*</v>
      </c>
      <c r="E7" s="59" t="s">
        <v>34</v>
      </c>
      <c r="F7" s="60"/>
      <c r="G7" s="61"/>
      <c r="H7"/>
    </row>
    <row r="8" spans="2:11" x14ac:dyDescent="0.25">
      <c r="B8" s="55" t="s">
        <v>28</v>
      </c>
      <c r="C8" s="44"/>
      <c r="D8" s="57" t="str">
        <f>IF(PerEmail="","*","")</f>
        <v>*</v>
      </c>
      <c r="E8" s="62"/>
      <c r="F8" s="63"/>
      <c r="G8" s="64"/>
    </row>
    <row r="9" spans="2:11" x14ac:dyDescent="0.25">
      <c r="B9" s="55" t="s">
        <v>29</v>
      </c>
      <c r="C9" s="44"/>
      <c r="D9" s="57" t="str">
        <f>IF(PerDepartment="","*","")</f>
        <v>*</v>
      </c>
      <c r="E9" s="73"/>
      <c r="F9" s="74"/>
      <c r="G9" s="75"/>
    </row>
    <row r="10" spans="2:11" x14ac:dyDescent="0.25">
      <c r="B10" s="55" t="s">
        <v>30</v>
      </c>
      <c r="C10" s="44"/>
      <c r="E10" s="73"/>
      <c r="F10" s="74"/>
      <c r="G10" s="75"/>
    </row>
    <row r="11" spans="2:11" x14ac:dyDescent="0.25">
      <c r="B11" s="55" t="s">
        <v>31</v>
      </c>
      <c r="C11" s="46"/>
      <c r="E11" s="73"/>
      <c r="F11" s="74"/>
      <c r="G11" s="75"/>
    </row>
    <row r="12" spans="2:11" x14ac:dyDescent="0.25">
      <c r="B12" s="55" t="s">
        <v>32</v>
      </c>
      <c r="C12" s="44"/>
      <c r="E12" s="73"/>
      <c r="F12" s="74"/>
      <c r="G12" s="75"/>
    </row>
    <row r="13" spans="2:11" ht="30.75" thickBot="1" x14ac:dyDescent="0.3">
      <c r="B13" s="56" t="s">
        <v>33</v>
      </c>
      <c r="C13" s="42"/>
      <c r="D13" s="57" t="str">
        <f>IF(Resubmission="","*","")</f>
        <v>*</v>
      </c>
      <c r="E13" s="107"/>
      <c r="F13" s="108"/>
      <c r="G13" s="109"/>
      <c r="H13"/>
    </row>
    <row r="14" spans="2:11" ht="15.75" thickBot="1" x14ac:dyDescent="0.3"/>
    <row r="15" spans="2:11" ht="63" customHeight="1" thickBot="1" x14ac:dyDescent="0.3">
      <c r="B15" s="76" t="s">
        <v>37</v>
      </c>
      <c r="C15" s="77"/>
      <c r="D15" s="78"/>
      <c r="E15" s="43" t="s">
        <v>38</v>
      </c>
      <c r="F15" s="113" t="s">
        <v>39</v>
      </c>
      <c r="G15" s="114"/>
      <c r="H15" s="114"/>
      <c r="I15" s="114"/>
      <c r="J15" s="114"/>
      <c r="K15" s="115"/>
    </row>
    <row r="16" spans="2:11" ht="75.75" thickBot="1" x14ac:dyDescent="0.3">
      <c r="B16" s="17" t="s">
        <v>42</v>
      </c>
      <c r="C16" s="18" t="s">
        <v>41</v>
      </c>
      <c r="D16" s="51" t="s">
        <v>40</v>
      </c>
      <c r="E16" s="52"/>
      <c r="F16" s="19">
        <f>IF(D3="",1,D3)</f>
        <v>1</v>
      </c>
      <c r="G16" s="20">
        <f>F16+1</f>
        <v>2</v>
      </c>
      <c r="H16" s="20">
        <f>G16+1</f>
        <v>3</v>
      </c>
      <c r="I16" s="20">
        <f>H16+1</f>
        <v>4</v>
      </c>
      <c r="J16" s="20">
        <f>I16+1</f>
        <v>5</v>
      </c>
      <c r="K16" s="21" t="s">
        <v>13</v>
      </c>
    </row>
    <row r="17" spans="2:11" x14ac:dyDescent="0.25">
      <c r="B17" s="100" t="str">
        <f>IF(PerName="","",PerName)</f>
        <v/>
      </c>
      <c r="C17" s="70" t="s">
        <v>43</v>
      </c>
      <c r="D17" s="67"/>
      <c r="E17" s="22" t="s">
        <v>18</v>
      </c>
      <c r="F17" s="23" t="str">
        <f>IF(SUM(F18:F20)=0,"",SUM(F18:F20))</f>
        <v/>
      </c>
      <c r="G17" s="23" t="str">
        <f t="shared" ref="G17:J17" si="0">IF(SUM(G18:G20)=0,"",SUM(G18:G20))</f>
        <v/>
      </c>
      <c r="H17" s="23" t="str">
        <f t="shared" si="0"/>
        <v/>
      </c>
      <c r="I17" s="23" t="str">
        <f t="shared" si="0"/>
        <v/>
      </c>
      <c r="J17" s="23" t="str">
        <f t="shared" si="0"/>
        <v/>
      </c>
      <c r="K17" s="24">
        <f>SUM(F17:J17)</f>
        <v>0</v>
      </c>
    </row>
    <row r="18" spans="2:11" x14ac:dyDescent="0.25">
      <c r="B18" s="101"/>
      <c r="C18" s="71"/>
      <c r="D18" s="68"/>
      <c r="E18" s="25" t="str">
        <f>IF($D$2=0,"Fond / Fund",$D$2)</f>
        <v>Fond / Fund</v>
      </c>
      <c r="F18" s="7"/>
      <c r="G18" s="8"/>
      <c r="H18" s="8"/>
      <c r="I18" s="8"/>
      <c r="J18" s="8"/>
      <c r="K18" s="26">
        <f t="shared" ref="K18:K48" si="1">SUM(F18:J18)</f>
        <v>0</v>
      </c>
    </row>
    <row r="19" spans="2:11" x14ac:dyDescent="0.25">
      <c r="B19" s="101"/>
      <c r="C19" s="71"/>
      <c r="D19" s="68"/>
      <c r="E19" s="27" t="str">
        <f>IF(PerDepartment="","",PerDepartment)</f>
        <v/>
      </c>
      <c r="F19" s="7"/>
      <c r="G19" s="8"/>
      <c r="H19" s="8"/>
      <c r="I19" s="8"/>
      <c r="J19" s="8"/>
      <c r="K19" s="26">
        <f t="shared" si="1"/>
        <v>0</v>
      </c>
    </row>
    <row r="20" spans="2:11" ht="15.75" thickBot="1" x14ac:dyDescent="0.3">
      <c r="B20" s="102"/>
      <c r="C20" s="72"/>
      <c r="D20" s="69"/>
      <c r="E20" s="48" t="s">
        <v>44</v>
      </c>
      <c r="F20" s="10"/>
      <c r="G20" s="11"/>
      <c r="H20" s="11"/>
      <c r="I20" s="11"/>
      <c r="J20" s="11"/>
      <c r="K20" s="28">
        <f t="shared" si="1"/>
        <v>0</v>
      </c>
    </row>
    <row r="21" spans="2:11" x14ac:dyDescent="0.25">
      <c r="B21" s="79"/>
      <c r="C21" s="70" t="s">
        <v>43</v>
      </c>
      <c r="D21" s="67"/>
      <c r="E21" s="22" t="s">
        <v>18</v>
      </c>
      <c r="F21" s="23" t="str">
        <f t="shared" ref="F21:J21" si="2">IF(SUM(F22:F24)=0,"",SUM(F22:F24))</f>
        <v/>
      </c>
      <c r="G21" s="23" t="str">
        <f t="shared" si="2"/>
        <v/>
      </c>
      <c r="H21" s="23" t="str">
        <f t="shared" si="2"/>
        <v/>
      </c>
      <c r="I21" s="23" t="str">
        <f t="shared" si="2"/>
        <v/>
      </c>
      <c r="J21" s="23" t="str">
        <f t="shared" si="2"/>
        <v/>
      </c>
      <c r="K21" s="24">
        <f t="shared" si="1"/>
        <v>0</v>
      </c>
    </row>
    <row r="22" spans="2:11" x14ac:dyDescent="0.25">
      <c r="B22" s="80"/>
      <c r="C22" s="71"/>
      <c r="D22" s="68"/>
      <c r="E22" s="25" t="str">
        <f>IF($D$2=0,"Fond / Fund",$D$2)</f>
        <v>Fond / Fund</v>
      </c>
      <c r="F22" s="7"/>
      <c r="G22" s="8"/>
      <c r="H22" s="8"/>
      <c r="I22" s="8"/>
      <c r="J22" s="8"/>
      <c r="K22" s="26">
        <f t="shared" si="1"/>
        <v>0</v>
      </c>
    </row>
    <row r="23" spans="2:11" x14ac:dyDescent="0.25">
      <c r="B23" s="80"/>
      <c r="C23" s="71"/>
      <c r="D23" s="68"/>
      <c r="E23" s="47" t="s">
        <v>48</v>
      </c>
      <c r="F23" s="7"/>
      <c r="G23" s="8"/>
      <c r="H23" s="8"/>
      <c r="I23" s="8"/>
      <c r="J23" s="8"/>
      <c r="K23" s="26">
        <f t="shared" si="1"/>
        <v>0</v>
      </c>
    </row>
    <row r="24" spans="2:11" ht="15.75" thickBot="1" x14ac:dyDescent="0.3">
      <c r="B24" s="81"/>
      <c r="C24" s="72"/>
      <c r="D24" s="69"/>
      <c r="E24" s="48" t="s">
        <v>44</v>
      </c>
      <c r="F24" s="10"/>
      <c r="G24" s="11"/>
      <c r="H24" s="11"/>
      <c r="I24" s="11"/>
      <c r="J24" s="11"/>
      <c r="K24" s="28">
        <f t="shared" si="1"/>
        <v>0</v>
      </c>
    </row>
    <row r="25" spans="2:11" x14ac:dyDescent="0.25">
      <c r="B25" s="79"/>
      <c r="C25" s="70" t="s">
        <v>43</v>
      </c>
      <c r="D25" s="67"/>
      <c r="E25" s="22" t="s">
        <v>18</v>
      </c>
      <c r="F25" s="23" t="str">
        <f t="shared" ref="F25:J25" si="3">IF(SUM(F26:F28)=0,"",SUM(F26:F28))</f>
        <v/>
      </c>
      <c r="G25" s="23" t="str">
        <f t="shared" si="3"/>
        <v/>
      </c>
      <c r="H25" s="23" t="str">
        <f t="shared" si="3"/>
        <v/>
      </c>
      <c r="I25" s="23" t="str">
        <f t="shared" si="3"/>
        <v/>
      </c>
      <c r="J25" s="23" t="str">
        <f t="shared" si="3"/>
        <v/>
      </c>
      <c r="K25" s="24">
        <f t="shared" si="1"/>
        <v>0</v>
      </c>
    </row>
    <row r="26" spans="2:11" x14ac:dyDescent="0.25">
      <c r="B26" s="80"/>
      <c r="C26" s="71"/>
      <c r="D26" s="68"/>
      <c r="E26" s="25" t="str">
        <f>IF($D$2=0,"Fond / Fund",$D$2)</f>
        <v>Fond / Fund</v>
      </c>
      <c r="F26" s="7"/>
      <c r="G26" s="8"/>
      <c r="H26" s="8"/>
      <c r="I26" s="8"/>
      <c r="J26" s="8"/>
      <c r="K26" s="26">
        <f t="shared" si="1"/>
        <v>0</v>
      </c>
    </row>
    <row r="27" spans="2:11" x14ac:dyDescent="0.25">
      <c r="B27" s="80"/>
      <c r="C27" s="71"/>
      <c r="D27" s="68"/>
      <c r="E27" s="47" t="s">
        <v>48</v>
      </c>
      <c r="F27" s="7"/>
      <c r="G27" s="8"/>
      <c r="H27" s="8"/>
      <c r="I27" s="8"/>
      <c r="J27" s="8"/>
      <c r="K27" s="26">
        <f t="shared" si="1"/>
        <v>0</v>
      </c>
    </row>
    <row r="28" spans="2:11" ht="15.75" thickBot="1" x14ac:dyDescent="0.3">
      <c r="B28" s="81"/>
      <c r="C28" s="72"/>
      <c r="D28" s="69"/>
      <c r="E28" s="48" t="s">
        <v>44</v>
      </c>
      <c r="F28" s="10"/>
      <c r="G28" s="11"/>
      <c r="H28" s="11"/>
      <c r="I28" s="11"/>
      <c r="J28" s="11"/>
      <c r="K28" s="28">
        <f t="shared" si="1"/>
        <v>0</v>
      </c>
    </row>
    <row r="29" spans="2:11" x14ac:dyDescent="0.25">
      <c r="B29" s="79"/>
      <c r="C29" s="70" t="s">
        <v>43</v>
      </c>
      <c r="D29" s="67"/>
      <c r="E29" s="22" t="s">
        <v>18</v>
      </c>
      <c r="F29" s="23" t="str">
        <f t="shared" ref="F29:J29" si="4">IF(SUM(F30:F32)=0,"",SUM(F30:F32))</f>
        <v/>
      </c>
      <c r="G29" s="23" t="str">
        <f t="shared" si="4"/>
        <v/>
      </c>
      <c r="H29" s="23" t="str">
        <f t="shared" si="4"/>
        <v/>
      </c>
      <c r="I29" s="23" t="str">
        <f t="shared" si="4"/>
        <v/>
      </c>
      <c r="J29" s="23" t="str">
        <f t="shared" si="4"/>
        <v/>
      </c>
      <c r="K29" s="24">
        <f t="shared" si="1"/>
        <v>0</v>
      </c>
    </row>
    <row r="30" spans="2:11" x14ac:dyDescent="0.25">
      <c r="B30" s="80"/>
      <c r="C30" s="71"/>
      <c r="D30" s="68"/>
      <c r="E30" s="25" t="str">
        <f>IF($D$2=0,"Fond / Fund",$D$2)</f>
        <v>Fond / Fund</v>
      </c>
      <c r="F30" s="7"/>
      <c r="G30" s="8"/>
      <c r="H30" s="8"/>
      <c r="I30" s="8"/>
      <c r="J30" s="8"/>
      <c r="K30" s="26">
        <f t="shared" si="1"/>
        <v>0</v>
      </c>
    </row>
    <row r="31" spans="2:11" x14ac:dyDescent="0.25">
      <c r="B31" s="80"/>
      <c r="C31" s="71"/>
      <c r="D31" s="68"/>
      <c r="E31" s="47" t="s">
        <v>48</v>
      </c>
      <c r="F31" s="7"/>
      <c r="G31" s="8"/>
      <c r="H31" s="8"/>
      <c r="I31" s="8"/>
      <c r="J31" s="8"/>
      <c r="K31" s="26">
        <f t="shared" si="1"/>
        <v>0</v>
      </c>
    </row>
    <row r="32" spans="2:11" ht="15.75" thickBot="1" x14ac:dyDescent="0.3">
      <c r="B32" s="81"/>
      <c r="C32" s="72"/>
      <c r="D32" s="69"/>
      <c r="E32" s="48" t="s">
        <v>44</v>
      </c>
      <c r="F32" s="10"/>
      <c r="G32" s="11"/>
      <c r="H32" s="11"/>
      <c r="I32" s="11"/>
      <c r="J32" s="11"/>
      <c r="K32" s="28">
        <f t="shared" si="1"/>
        <v>0</v>
      </c>
    </row>
    <row r="33" spans="2:11" x14ac:dyDescent="0.25">
      <c r="B33" s="79"/>
      <c r="C33" s="70" t="s">
        <v>43</v>
      </c>
      <c r="D33" s="67"/>
      <c r="E33" s="22" t="s">
        <v>18</v>
      </c>
      <c r="F33" s="23" t="str">
        <f t="shared" ref="F33:J33" si="5">IF(SUM(F34:F36)=0,"",SUM(F34:F36))</f>
        <v/>
      </c>
      <c r="G33" s="23" t="str">
        <f t="shared" si="5"/>
        <v/>
      </c>
      <c r="H33" s="23" t="str">
        <f t="shared" si="5"/>
        <v/>
      </c>
      <c r="I33" s="23" t="str">
        <f t="shared" si="5"/>
        <v/>
      </c>
      <c r="J33" s="23" t="str">
        <f t="shared" si="5"/>
        <v/>
      </c>
      <c r="K33" s="24">
        <f t="shared" ref="K33:K36" si="6">SUM(F33:J33)</f>
        <v>0</v>
      </c>
    </row>
    <row r="34" spans="2:11" x14ac:dyDescent="0.25">
      <c r="B34" s="80"/>
      <c r="C34" s="71"/>
      <c r="D34" s="68"/>
      <c r="E34" s="25" t="str">
        <f>IF($D$2=0,"Fond / Fund",$D$2)</f>
        <v>Fond / Fund</v>
      </c>
      <c r="F34" s="7"/>
      <c r="G34" s="8"/>
      <c r="H34" s="8"/>
      <c r="I34" s="8"/>
      <c r="J34" s="8"/>
      <c r="K34" s="26">
        <f t="shared" si="6"/>
        <v>0</v>
      </c>
    </row>
    <row r="35" spans="2:11" x14ac:dyDescent="0.25">
      <c r="B35" s="80"/>
      <c r="C35" s="71"/>
      <c r="D35" s="68"/>
      <c r="E35" s="47" t="s">
        <v>48</v>
      </c>
      <c r="F35" s="7"/>
      <c r="G35" s="8"/>
      <c r="H35" s="8"/>
      <c r="I35" s="8"/>
      <c r="J35" s="8"/>
      <c r="K35" s="26">
        <f t="shared" si="6"/>
        <v>0</v>
      </c>
    </row>
    <row r="36" spans="2:11" ht="15.75" thickBot="1" x14ac:dyDescent="0.3">
      <c r="B36" s="81"/>
      <c r="C36" s="72"/>
      <c r="D36" s="69"/>
      <c r="E36" s="48" t="s">
        <v>44</v>
      </c>
      <c r="F36" s="10"/>
      <c r="G36" s="11"/>
      <c r="H36" s="11"/>
      <c r="I36" s="11"/>
      <c r="J36" s="11"/>
      <c r="K36" s="26">
        <f t="shared" si="6"/>
        <v>0</v>
      </c>
    </row>
    <row r="37" spans="2:11" x14ac:dyDescent="0.25">
      <c r="B37" s="79"/>
      <c r="C37" s="70" t="s">
        <v>43</v>
      </c>
      <c r="D37" s="67"/>
      <c r="E37" s="22" t="s">
        <v>18</v>
      </c>
      <c r="F37" s="23" t="str">
        <f t="shared" ref="F37:J37" si="7">IF(SUM(F38:F40)=0,"",SUM(F38:F40))</f>
        <v/>
      </c>
      <c r="G37" s="23" t="str">
        <f t="shared" si="7"/>
        <v/>
      </c>
      <c r="H37" s="23" t="str">
        <f t="shared" si="7"/>
        <v/>
      </c>
      <c r="I37" s="23" t="str">
        <f t="shared" si="7"/>
        <v/>
      </c>
      <c r="J37" s="23" t="str">
        <f t="shared" si="7"/>
        <v/>
      </c>
      <c r="K37" s="24">
        <f t="shared" ref="K37:K39" si="8">SUM(F37:J37)</f>
        <v>0</v>
      </c>
    </row>
    <row r="38" spans="2:11" x14ac:dyDescent="0.25">
      <c r="B38" s="80"/>
      <c r="C38" s="71"/>
      <c r="D38" s="68"/>
      <c r="E38" s="25" t="str">
        <f>IF($D$2=0,"Fond / Fund",$D$2)</f>
        <v>Fond / Fund</v>
      </c>
      <c r="F38" s="7"/>
      <c r="G38" s="8"/>
      <c r="H38" s="8"/>
      <c r="I38" s="8"/>
      <c r="J38" s="8"/>
      <c r="K38" s="26">
        <f t="shared" si="8"/>
        <v>0</v>
      </c>
    </row>
    <row r="39" spans="2:11" x14ac:dyDescent="0.25">
      <c r="B39" s="80"/>
      <c r="C39" s="71"/>
      <c r="D39" s="68"/>
      <c r="E39" s="47" t="s">
        <v>48</v>
      </c>
      <c r="F39" s="7"/>
      <c r="G39" s="8"/>
      <c r="H39" s="8"/>
      <c r="I39" s="8"/>
      <c r="J39" s="8"/>
      <c r="K39" s="26">
        <f t="shared" si="8"/>
        <v>0</v>
      </c>
    </row>
    <row r="40" spans="2:11" ht="15.75" thickBot="1" x14ac:dyDescent="0.3">
      <c r="B40" s="81"/>
      <c r="C40" s="72"/>
      <c r="D40" s="69"/>
      <c r="E40" s="48" t="s">
        <v>44</v>
      </c>
      <c r="F40" s="10"/>
      <c r="G40" s="11"/>
      <c r="H40" s="11"/>
      <c r="I40" s="11"/>
      <c r="J40" s="11"/>
      <c r="K40" s="28">
        <f t="shared" si="1"/>
        <v>0</v>
      </c>
    </row>
    <row r="41" spans="2:11" x14ac:dyDescent="0.25">
      <c r="B41" s="79"/>
      <c r="C41" s="70" t="s">
        <v>43</v>
      </c>
      <c r="D41" s="67"/>
      <c r="E41" s="22" t="s">
        <v>18</v>
      </c>
      <c r="F41" s="23" t="str">
        <f t="shared" ref="F41:J41" si="9">IF(SUM(F42:F44)=0,"",SUM(F42:F44))</f>
        <v/>
      </c>
      <c r="G41" s="23" t="str">
        <f t="shared" si="9"/>
        <v/>
      </c>
      <c r="H41" s="23" t="str">
        <f t="shared" si="9"/>
        <v/>
      </c>
      <c r="I41" s="23" t="str">
        <f t="shared" si="9"/>
        <v/>
      </c>
      <c r="J41" s="23" t="str">
        <f t="shared" si="9"/>
        <v/>
      </c>
      <c r="K41" s="24">
        <f t="shared" si="1"/>
        <v>0</v>
      </c>
    </row>
    <row r="42" spans="2:11" x14ac:dyDescent="0.25">
      <c r="B42" s="80"/>
      <c r="C42" s="71"/>
      <c r="D42" s="68"/>
      <c r="E42" s="25" t="str">
        <f>IF($D$2=0,"Fond / Fund",$D$2)</f>
        <v>Fond / Fund</v>
      </c>
      <c r="F42" s="7"/>
      <c r="G42" s="8"/>
      <c r="H42" s="8"/>
      <c r="I42" s="8"/>
      <c r="J42" s="8"/>
      <c r="K42" s="26">
        <f t="shared" si="1"/>
        <v>0</v>
      </c>
    </row>
    <row r="43" spans="2:11" x14ac:dyDescent="0.25">
      <c r="B43" s="80"/>
      <c r="C43" s="71"/>
      <c r="D43" s="68"/>
      <c r="E43" s="47" t="s">
        <v>48</v>
      </c>
      <c r="F43" s="7"/>
      <c r="G43" s="8"/>
      <c r="H43" s="8"/>
      <c r="I43" s="8"/>
      <c r="J43" s="8"/>
      <c r="K43" s="26">
        <f t="shared" si="1"/>
        <v>0</v>
      </c>
    </row>
    <row r="44" spans="2:11" ht="15.75" thickBot="1" x14ac:dyDescent="0.3">
      <c r="B44" s="81"/>
      <c r="C44" s="72"/>
      <c r="D44" s="69"/>
      <c r="E44" s="48" t="s">
        <v>44</v>
      </c>
      <c r="F44" s="10"/>
      <c r="G44" s="11"/>
      <c r="H44" s="11"/>
      <c r="I44" s="11"/>
      <c r="J44" s="11"/>
      <c r="K44" s="28">
        <f t="shared" si="1"/>
        <v>0</v>
      </c>
    </row>
    <row r="45" spans="2:11" x14ac:dyDescent="0.25">
      <c r="B45" s="79"/>
      <c r="C45" s="70" t="s">
        <v>43</v>
      </c>
      <c r="D45" s="67"/>
      <c r="E45" s="22" t="s">
        <v>18</v>
      </c>
      <c r="F45" s="23" t="str">
        <f t="shared" ref="F45:J45" si="10">IF(SUM(F46:F48)=0,"",SUM(F46:F48))</f>
        <v/>
      </c>
      <c r="G45" s="23" t="str">
        <f t="shared" si="10"/>
        <v/>
      </c>
      <c r="H45" s="23" t="str">
        <f t="shared" si="10"/>
        <v/>
      </c>
      <c r="I45" s="23" t="str">
        <f t="shared" si="10"/>
        <v/>
      </c>
      <c r="J45" s="23" t="str">
        <f t="shared" si="10"/>
        <v/>
      </c>
      <c r="K45" s="24">
        <f t="shared" si="1"/>
        <v>0</v>
      </c>
    </row>
    <row r="46" spans="2:11" x14ac:dyDescent="0.25">
      <c r="B46" s="80"/>
      <c r="C46" s="71"/>
      <c r="D46" s="68"/>
      <c r="E46" s="25" t="str">
        <f>IF($D$2=0,"Fond / Fund",$D$2)</f>
        <v>Fond / Fund</v>
      </c>
      <c r="F46" s="7"/>
      <c r="G46" s="8"/>
      <c r="H46" s="8"/>
      <c r="I46" s="8"/>
      <c r="J46" s="8"/>
      <c r="K46" s="26">
        <f t="shared" si="1"/>
        <v>0</v>
      </c>
    </row>
    <row r="47" spans="2:11" x14ac:dyDescent="0.25">
      <c r="B47" s="80"/>
      <c r="C47" s="71"/>
      <c r="D47" s="68"/>
      <c r="E47" s="47" t="s">
        <v>48</v>
      </c>
      <c r="F47" s="7"/>
      <c r="G47" s="8"/>
      <c r="H47" s="8"/>
      <c r="I47" s="8"/>
      <c r="J47" s="8"/>
      <c r="K47" s="26">
        <f t="shared" si="1"/>
        <v>0</v>
      </c>
    </row>
    <row r="48" spans="2:11" ht="15.75" thickBot="1" x14ac:dyDescent="0.3">
      <c r="B48" s="81"/>
      <c r="C48" s="72"/>
      <c r="D48" s="69"/>
      <c r="E48" s="49" t="s">
        <v>44</v>
      </c>
      <c r="F48" s="9"/>
      <c r="G48" s="9"/>
      <c r="H48" s="9"/>
      <c r="I48" s="9"/>
      <c r="J48" s="9"/>
      <c r="K48" s="28">
        <f t="shared" si="1"/>
        <v>0</v>
      </c>
    </row>
    <row r="49" spans="2:11" ht="15.75" thickBot="1" x14ac:dyDescent="0.3">
      <c r="K49" s="50">
        <f>K17+K21+K25+K29+K33+K37+K41+K45</f>
        <v>0</v>
      </c>
    </row>
    <row r="50" spans="2:11" ht="16.5" customHeight="1" x14ac:dyDescent="0.25"/>
    <row r="53" spans="2:11" ht="15.75" hidden="1" outlineLevel="1" thickBot="1" x14ac:dyDescent="0.3">
      <c r="B53" s="116" t="s">
        <v>17</v>
      </c>
      <c r="C53" s="116"/>
    </row>
    <row r="54" spans="2:11" ht="16.5" hidden="1" outlineLevel="1" thickBot="1" x14ac:dyDescent="0.3">
      <c r="B54" s="117" t="s">
        <v>16</v>
      </c>
      <c r="C54" s="77"/>
      <c r="D54" s="78"/>
      <c r="E54" s="16"/>
      <c r="F54" s="110" t="s">
        <v>19</v>
      </c>
      <c r="G54" s="111"/>
      <c r="H54" s="111"/>
      <c r="I54" s="111"/>
      <c r="J54" s="111"/>
      <c r="K54" s="112"/>
    </row>
    <row r="55" spans="2:11" ht="60.75" hidden="1" outlineLevel="1" thickBot="1" x14ac:dyDescent="0.3">
      <c r="B55" s="29" t="s">
        <v>14</v>
      </c>
      <c r="C55" s="30" t="s">
        <v>12</v>
      </c>
      <c r="D55" s="31" t="s">
        <v>11</v>
      </c>
      <c r="E55" s="32"/>
      <c r="F55" s="19">
        <f>F16</f>
        <v>1</v>
      </c>
      <c r="G55" s="20">
        <f>G16</f>
        <v>2</v>
      </c>
      <c r="H55" s="20">
        <f>H16</f>
        <v>3</v>
      </c>
      <c r="I55" s="20">
        <f>I16</f>
        <v>4</v>
      </c>
      <c r="J55" s="20">
        <f>J16</f>
        <v>5</v>
      </c>
      <c r="K55" s="21" t="s">
        <v>13</v>
      </c>
    </row>
    <row r="56" spans="2:11" hidden="1" outlineLevel="1" x14ac:dyDescent="0.25">
      <c r="B56" s="94" t="str">
        <f>IF(B17="","",B17)</f>
        <v/>
      </c>
      <c r="C56" s="91" t="str">
        <f>IF(C17="Vælg kategori","",C17)</f>
        <v>Vælg kategori / Choose category</v>
      </c>
      <c r="D56" s="97" t="str">
        <f>IF(D17="","",D17)</f>
        <v/>
      </c>
      <c r="E56" s="33" t="str">
        <f t="shared" ref="E56:E87" si="11">E17</f>
        <v>Total</v>
      </c>
      <c r="F56" s="34">
        <f>SUM(F57:F59)</f>
        <v>0</v>
      </c>
      <c r="G56" s="34">
        <f t="shared" ref="G56:J56" si="12">SUM(G57:G59)</f>
        <v>0</v>
      </c>
      <c r="H56" s="34">
        <f t="shared" si="12"/>
        <v>0</v>
      </c>
      <c r="I56" s="34">
        <f t="shared" si="12"/>
        <v>0</v>
      </c>
      <c r="J56" s="34">
        <f t="shared" si="12"/>
        <v>0</v>
      </c>
      <c r="K56" s="35">
        <f>SUM(F56:J56)</f>
        <v>0</v>
      </c>
    </row>
    <row r="57" spans="2:11" hidden="1" outlineLevel="1" x14ac:dyDescent="0.25">
      <c r="B57" s="95"/>
      <c r="C57" s="92"/>
      <c r="D57" s="98"/>
      <c r="E57" s="27" t="str">
        <f t="shared" si="11"/>
        <v>Fond / Fund</v>
      </c>
      <c r="F57" s="36">
        <f>ROUNDUP(VLOOKUP($C17,Opslag!$B$2:$C$9,2,FALSE)*F18,-2)</f>
        <v>0</v>
      </c>
      <c r="G57" s="36">
        <f>ROUNDUP(VLOOKUP($C17,Opslag!$B$2:$C$9,2,FALSE)*G18*1.003,-2)</f>
        <v>0</v>
      </c>
      <c r="H57" s="36">
        <f>ROUNDUP(VLOOKUP($C17,Opslag!$B$2:$C$9,2,FALSE)*H18*1.003*1.025,-2)</f>
        <v>0</v>
      </c>
      <c r="I57" s="36">
        <f>ROUNDUP(VLOOKUP($C17,Opslag!$B$2:$C$9,2,FALSE)*I18*1.003*1.025^2,-2)</f>
        <v>0</v>
      </c>
      <c r="J57" s="36">
        <f>ROUNDUP(VLOOKUP($C17,Opslag!$B$2:$C$9,2,FALSE)*J18*1.003*1.025^3,-2)</f>
        <v>0</v>
      </c>
      <c r="K57" s="37">
        <f t="shared" ref="K57:K87" si="13">SUM(F57:J57)</f>
        <v>0</v>
      </c>
    </row>
    <row r="58" spans="2:11" hidden="1" outlineLevel="1" x14ac:dyDescent="0.25">
      <c r="B58" s="95"/>
      <c r="C58" s="92"/>
      <c r="D58" s="98"/>
      <c r="E58" s="27" t="str">
        <f t="shared" si="11"/>
        <v/>
      </c>
      <c r="F58" s="36">
        <f>ROUNDUP(VLOOKUP($C17,Opslag!$B$2:$C$9,2,FALSE)*F19,-2)</f>
        <v>0</v>
      </c>
      <c r="G58" s="36">
        <f>ROUNDUP(VLOOKUP($C17,Opslag!$B$2:$C$9,2,FALSE)*G19*1.003,-2)</f>
        <v>0</v>
      </c>
      <c r="H58" s="36">
        <f>ROUNDUP(VLOOKUP($C17,Opslag!$B$2:$C$9,2,FALSE)*H19*1.003*1.025,-2)</f>
        <v>0</v>
      </c>
      <c r="I58" s="36">
        <f>ROUNDUP(VLOOKUP($C17,Opslag!$B$2:$C$9,2,FALSE)*I19*1.003*1.025^2,-2)</f>
        <v>0</v>
      </c>
      <c r="J58" s="36">
        <f>ROUNDUP(VLOOKUP($C17,Opslag!$B$2:$C$9,2,FALSE)*J19*1.003*1.025^3,-2)</f>
        <v>0</v>
      </c>
      <c r="K58" s="37">
        <f t="shared" si="13"/>
        <v>0</v>
      </c>
    </row>
    <row r="59" spans="2:11" ht="15.75" hidden="1" outlineLevel="1" thickBot="1" x14ac:dyDescent="0.3">
      <c r="B59" s="96"/>
      <c r="C59" s="93"/>
      <c r="D59" s="99"/>
      <c r="E59" s="27" t="str">
        <f t="shared" si="11"/>
        <v>3. part / other</v>
      </c>
      <c r="F59" s="38">
        <f>ROUNDUP(VLOOKUP($C17,Opslag!$B$2:$C$9,2,FALSE)*F20,-2)</f>
        <v>0</v>
      </c>
      <c r="G59" s="38">
        <f>ROUNDUP(VLOOKUP($C17,Opslag!$B$2:$C$9,2,FALSE)*G20*1.003,-2)</f>
        <v>0</v>
      </c>
      <c r="H59" s="38">
        <f>ROUNDUP(VLOOKUP($C17,Opslag!$B$2:$C$9,2,FALSE)*H20*1.003*1.025,-2)</f>
        <v>0</v>
      </c>
      <c r="I59" s="38">
        <f>ROUNDUP(VLOOKUP($C17,Opslag!$B$2:$C$9,2,FALSE)*I20*1.003*1.025^2,-2)</f>
        <v>0</v>
      </c>
      <c r="J59" s="38">
        <f>ROUNDUP(VLOOKUP($C17,Opslag!$B$2:$C$9,2,FALSE)*J20*1.003*1.025^3,-2)</f>
        <v>0</v>
      </c>
      <c r="K59" s="39">
        <f t="shared" ref="K59" si="14">SUM(F59:J59)</f>
        <v>0</v>
      </c>
    </row>
    <row r="60" spans="2:11" hidden="1" outlineLevel="1" x14ac:dyDescent="0.25">
      <c r="B60" s="94" t="str">
        <f>IF(B21="","",B21)</f>
        <v/>
      </c>
      <c r="C60" s="91" t="str">
        <f>IF(C21="Vælg kategori","",C21)</f>
        <v>Vælg kategori / Choose category</v>
      </c>
      <c r="D60" s="97" t="str">
        <f>IF(D21="","",D21)</f>
        <v/>
      </c>
      <c r="E60" s="33" t="str">
        <f t="shared" si="11"/>
        <v>Total</v>
      </c>
      <c r="F60" s="34">
        <f>SUM(F61:F63)</f>
        <v>0</v>
      </c>
      <c r="G60" s="34">
        <f t="shared" ref="G60" si="15">SUM(G61:G63)</f>
        <v>0</v>
      </c>
      <c r="H60" s="34">
        <f t="shared" ref="H60" si="16">SUM(H61:H63)</f>
        <v>0</v>
      </c>
      <c r="I60" s="34">
        <f t="shared" ref="I60" si="17">SUM(I61:I63)</f>
        <v>0</v>
      </c>
      <c r="J60" s="34">
        <f t="shared" ref="J60" si="18">SUM(J61:J63)</f>
        <v>0</v>
      </c>
      <c r="K60" s="35">
        <f t="shared" si="13"/>
        <v>0</v>
      </c>
    </row>
    <row r="61" spans="2:11" hidden="1" outlineLevel="1" x14ac:dyDescent="0.25">
      <c r="B61" s="95"/>
      <c r="C61" s="92"/>
      <c r="D61" s="98"/>
      <c r="E61" s="27" t="str">
        <f t="shared" si="11"/>
        <v>Fond / Fund</v>
      </c>
      <c r="F61" s="36">
        <f>ROUNDUP(VLOOKUP($C21,Opslag!$B$2:$C$9,2,FALSE)*F22,-2)</f>
        <v>0</v>
      </c>
      <c r="G61" s="36">
        <f>ROUNDUP(VLOOKUP($C21,Opslag!$B$2:$C$9,2,FALSE)*G22*1.003,-2)</f>
        <v>0</v>
      </c>
      <c r="H61" s="36">
        <f>ROUNDUP(VLOOKUP($C21,Opslag!$B$2:$C$9,2,FALSE)*H22*1.003*1.025,-2)</f>
        <v>0</v>
      </c>
      <c r="I61" s="36">
        <f>ROUNDUP(VLOOKUP($C21,Opslag!$B$2:$C$9,2,FALSE)*I22*1.003*1.025^2,-2)</f>
        <v>0</v>
      </c>
      <c r="J61" s="36">
        <f>ROUNDUP(VLOOKUP($C21,Opslag!$B$2:$C$9,2,FALSE)*J22*1.003*1.025^3,-2)</f>
        <v>0</v>
      </c>
      <c r="K61" s="37">
        <f t="shared" si="13"/>
        <v>0</v>
      </c>
    </row>
    <row r="62" spans="2:11" hidden="1" outlineLevel="1" x14ac:dyDescent="0.25">
      <c r="B62" s="95"/>
      <c r="C62" s="92"/>
      <c r="D62" s="98"/>
      <c r="E62" s="27" t="str">
        <f t="shared" si="11"/>
        <v>Inst / Dept</v>
      </c>
      <c r="F62" s="36">
        <f>ROUNDUP(VLOOKUP($C21,Opslag!$B$2:$C$9,2,FALSE)*F23,-2)</f>
        <v>0</v>
      </c>
      <c r="G62" s="36">
        <f>ROUNDUP(VLOOKUP($C21,Opslag!$B$2:$C$9,2,FALSE)*G23*1.003,-2)</f>
        <v>0</v>
      </c>
      <c r="H62" s="36">
        <f>ROUNDUP(VLOOKUP($C21,Opslag!$B$2:$C$9,2,FALSE)*H23*1.003*1.025,-2)</f>
        <v>0</v>
      </c>
      <c r="I62" s="36">
        <f>ROUNDUP(VLOOKUP($C21,Opslag!$B$2:$C$9,2,FALSE)*I23*1.003*1.025^2,-2)</f>
        <v>0</v>
      </c>
      <c r="J62" s="36">
        <f>ROUNDUP(VLOOKUP($C21,Opslag!$B$2:$C$9,2,FALSE)*J23*1.003*1.025^3,-2)</f>
        <v>0</v>
      </c>
      <c r="K62" s="37">
        <f t="shared" si="13"/>
        <v>0</v>
      </c>
    </row>
    <row r="63" spans="2:11" ht="15.75" hidden="1" outlineLevel="1" thickBot="1" x14ac:dyDescent="0.3">
      <c r="B63" s="96"/>
      <c r="C63" s="93"/>
      <c r="D63" s="99"/>
      <c r="E63" s="27" t="str">
        <f t="shared" si="11"/>
        <v>3. part / other</v>
      </c>
      <c r="F63" s="38">
        <f>ROUNDUP(VLOOKUP($C21,Opslag!$B$2:$C$9,2,FALSE)*F24,-2)</f>
        <v>0</v>
      </c>
      <c r="G63" s="38">
        <f>ROUNDUP(VLOOKUP($C21,Opslag!$B$2:$C$9,2,FALSE)*G24*1.003,-2)</f>
        <v>0</v>
      </c>
      <c r="H63" s="38">
        <f>ROUNDUP(VLOOKUP($C21,Opslag!$B$2:$C$9,2,FALSE)*H24*1.003*1.025,-2)</f>
        <v>0</v>
      </c>
      <c r="I63" s="38">
        <f>ROUNDUP(VLOOKUP($C21,Opslag!$B$2:$C$9,2,FALSE)*I24*1.003*1.025^2,-2)</f>
        <v>0</v>
      </c>
      <c r="J63" s="38">
        <f>ROUNDUP(VLOOKUP($C21,Opslag!$B$2:$C$9,2,FALSE)*J24*1.003*1.025^3,-2)</f>
        <v>0</v>
      </c>
      <c r="K63" s="39">
        <f t="shared" si="13"/>
        <v>0</v>
      </c>
    </row>
    <row r="64" spans="2:11" hidden="1" outlineLevel="1" x14ac:dyDescent="0.25">
      <c r="B64" s="94" t="str">
        <f>IF(B25="","",B25)</f>
        <v/>
      </c>
      <c r="C64" s="91" t="str">
        <f>IF(C25="Vælg kategori","",C25)</f>
        <v>Vælg kategori / Choose category</v>
      </c>
      <c r="D64" s="97" t="str">
        <f>IF(D25="","",D25)</f>
        <v/>
      </c>
      <c r="E64" s="33" t="str">
        <f t="shared" si="11"/>
        <v>Total</v>
      </c>
      <c r="F64" s="34">
        <f>SUM(F65:F67)</f>
        <v>0</v>
      </c>
      <c r="G64" s="34">
        <f t="shared" ref="G64" si="19">SUM(G65:G67)</f>
        <v>0</v>
      </c>
      <c r="H64" s="34">
        <f t="shared" ref="H64" si="20">SUM(H65:H67)</f>
        <v>0</v>
      </c>
      <c r="I64" s="34">
        <f t="shared" ref="I64" si="21">SUM(I65:I67)</f>
        <v>0</v>
      </c>
      <c r="J64" s="34">
        <f t="shared" ref="J64" si="22">SUM(J65:J67)</f>
        <v>0</v>
      </c>
      <c r="K64" s="35">
        <f t="shared" si="13"/>
        <v>0</v>
      </c>
    </row>
    <row r="65" spans="2:11" hidden="1" outlineLevel="1" x14ac:dyDescent="0.25">
      <c r="B65" s="95"/>
      <c r="C65" s="92"/>
      <c r="D65" s="98"/>
      <c r="E65" s="27" t="str">
        <f t="shared" si="11"/>
        <v>Fond / Fund</v>
      </c>
      <c r="F65" s="36">
        <f>ROUNDUP(VLOOKUP($C25,Opslag!$B$2:$C$9,2,FALSE)*F26,-2)</f>
        <v>0</v>
      </c>
      <c r="G65" s="36">
        <f>ROUNDUP(VLOOKUP($C25,Opslag!$B$2:$C$9,2,FALSE)*G26*1.003,-2)</f>
        <v>0</v>
      </c>
      <c r="H65" s="36">
        <f>ROUNDUP(VLOOKUP($C25,Opslag!$B$2:$C$9,2,FALSE)*H26*1.003*1.025,-2)</f>
        <v>0</v>
      </c>
      <c r="I65" s="36">
        <f>ROUNDUP(VLOOKUP($C25,Opslag!$B$2:$C$9,2,FALSE)*I26*1.003*1.025^2,-2)</f>
        <v>0</v>
      </c>
      <c r="J65" s="36">
        <f>ROUNDUP(VLOOKUP($C25,Opslag!$B$2:$C$9,2,FALSE)*J26*1.003*1.025^3,-2)</f>
        <v>0</v>
      </c>
      <c r="K65" s="37">
        <f t="shared" si="13"/>
        <v>0</v>
      </c>
    </row>
    <row r="66" spans="2:11" hidden="1" outlineLevel="1" x14ac:dyDescent="0.25">
      <c r="B66" s="95"/>
      <c r="C66" s="92"/>
      <c r="D66" s="98"/>
      <c r="E66" s="27" t="str">
        <f t="shared" si="11"/>
        <v>Inst / Dept</v>
      </c>
      <c r="F66" s="36">
        <f>ROUNDUP(VLOOKUP($C25,Opslag!$B$2:$C$9,2,FALSE)*F27,-2)</f>
        <v>0</v>
      </c>
      <c r="G66" s="36">
        <f>ROUNDUP(VLOOKUP($C25,Opslag!$B$2:$C$9,2,FALSE)*G27*1.003,-2)</f>
        <v>0</v>
      </c>
      <c r="H66" s="36">
        <f>ROUNDUP(VLOOKUP($C25,Opslag!$B$2:$C$9,2,FALSE)*H27*1.003*1.025,-2)</f>
        <v>0</v>
      </c>
      <c r="I66" s="36">
        <f>ROUNDUP(VLOOKUP($C25,Opslag!$B$2:$C$9,2,FALSE)*I27*1.003*1.025^2,-2)</f>
        <v>0</v>
      </c>
      <c r="J66" s="36">
        <f>ROUNDUP(VLOOKUP($C25,Opslag!$B$2:$C$9,2,FALSE)*J27*1.003*1.025^3,-2)</f>
        <v>0</v>
      </c>
      <c r="K66" s="37">
        <f t="shared" si="13"/>
        <v>0</v>
      </c>
    </row>
    <row r="67" spans="2:11" ht="15.75" hidden="1" outlineLevel="1" thickBot="1" x14ac:dyDescent="0.3">
      <c r="B67" s="96"/>
      <c r="C67" s="93"/>
      <c r="D67" s="99"/>
      <c r="E67" s="27" t="str">
        <f t="shared" si="11"/>
        <v>3. part / other</v>
      </c>
      <c r="F67" s="38">
        <f>ROUNDUP(VLOOKUP($C25,Opslag!$B$2:$C$9,2,FALSE)*F28,-2)</f>
        <v>0</v>
      </c>
      <c r="G67" s="38">
        <f>ROUNDUP(VLOOKUP($C25,Opslag!$B$2:$C$9,2,FALSE)*G28*1.003,-2)</f>
        <v>0</v>
      </c>
      <c r="H67" s="38">
        <f>ROUNDUP(VLOOKUP($C25,Opslag!$B$2:$C$9,2,FALSE)*H28*1.003*1.025,-2)</f>
        <v>0</v>
      </c>
      <c r="I67" s="38">
        <f>ROUNDUP(VLOOKUP($C25,Opslag!$B$2:$C$9,2,FALSE)*I28*1.003*1.025^2,-2)</f>
        <v>0</v>
      </c>
      <c r="J67" s="38">
        <f>ROUNDUP(VLOOKUP($C25,Opslag!$B$2:$C$9,2,FALSE)*J28*1.003*1.025^3,-2)</f>
        <v>0</v>
      </c>
      <c r="K67" s="39">
        <f t="shared" si="13"/>
        <v>0</v>
      </c>
    </row>
    <row r="68" spans="2:11" hidden="1" outlineLevel="1" x14ac:dyDescent="0.25">
      <c r="B68" s="94" t="str">
        <f>IF(B29="","",B29)</f>
        <v/>
      </c>
      <c r="C68" s="91" t="str">
        <f>IF(C29="Vælg kategori","",C29)</f>
        <v>Vælg kategori / Choose category</v>
      </c>
      <c r="D68" s="97" t="str">
        <f>IF(D29="","",D29)</f>
        <v/>
      </c>
      <c r="E68" s="33" t="str">
        <f t="shared" si="11"/>
        <v>Total</v>
      </c>
      <c r="F68" s="34">
        <f>SUM(F69:F71)</f>
        <v>0</v>
      </c>
      <c r="G68" s="34">
        <f t="shared" ref="G68" si="23">SUM(G69:G71)</f>
        <v>0</v>
      </c>
      <c r="H68" s="34">
        <f t="shared" ref="H68" si="24">SUM(H69:H71)</f>
        <v>0</v>
      </c>
      <c r="I68" s="34">
        <f t="shared" ref="I68" si="25">SUM(I69:I71)</f>
        <v>0</v>
      </c>
      <c r="J68" s="34">
        <f t="shared" ref="J68" si="26">SUM(J69:J71)</f>
        <v>0</v>
      </c>
      <c r="K68" s="35">
        <f t="shared" si="13"/>
        <v>0</v>
      </c>
    </row>
    <row r="69" spans="2:11" hidden="1" outlineLevel="1" x14ac:dyDescent="0.25">
      <c r="B69" s="95"/>
      <c r="C69" s="92"/>
      <c r="D69" s="98"/>
      <c r="E69" s="27" t="str">
        <f t="shared" si="11"/>
        <v>Fond / Fund</v>
      </c>
      <c r="F69" s="36">
        <f>ROUNDUP(VLOOKUP($C29,Opslag!$B$2:$C$9,2,FALSE)*F30,-2)</f>
        <v>0</v>
      </c>
      <c r="G69" s="36">
        <f>ROUNDUP(VLOOKUP($C29,Opslag!$B$2:$C$9,2,FALSE)*G30*1.003,-2)</f>
        <v>0</v>
      </c>
      <c r="H69" s="36">
        <f>ROUNDUP(VLOOKUP($C29,Opslag!$B$2:$C$9,2,FALSE)*H30*1.003*1.025,-2)</f>
        <v>0</v>
      </c>
      <c r="I69" s="36">
        <f>ROUNDUP(VLOOKUP($C29,Opslag!$B$2:$C$9,2,FALSE)*I30*1.003*1.025^2,-2)</f>
        <v>0</v>
      </c>
      <c r="J69" s="36">
        <f>ROUNDUP(VLOOKUP($C29,Opslag!$B$2:$C$9,2,FALSE)*J30*1.003*1.025^3,-2)</f>
        <v>0</v>
      </c>
      <c r="K69" s="37">
        <f t="shared" si="13"/>
        <v>0</v>
      </c>
    </row>
    <row r="70" spans="2:11" hidden="1" outlineLevel="1" x14ac:dyDescent="0.25">
      <c r="B70" s="95"/>
      <c r="C70" s="92"/>
      <c r="D70" s="98"/>
      <c r="E70" s="27" t="str">
        <f t="shared" si="11"/>
        <v>Inst / Dept</v>
      </c>
      <c r="F70" s="36">
        <f>ROUNDUP(VLOOKUP($C29,Opslag!$B$2:$C$9,2,FALSE)*F31,-2)</f>
        <v>0</v>
      </c>
      <c r="G70" s="36">
        <f>ROUNDUP(VLOOKUP($C29,Opslag!$B$2:$C$9,2,FALSE)*G31*1.003,-2)</f>
        <v>0</v>
      </c>
      <c r="H70" s="36">
        <f>ROUNDUP(VLOOKUP($C29,Opslag!$B$2:$C$9,2,FALSE)*H31*1.003*1.025,-2)</f>
        <v>0</v>
      </c>
      <c r="I70" s="36">
        <f>ROUNDUP(VLOOKUP($C29,Opslag!$B$2:$C$9,2,FALSE)*I31*1.003*1.025^2,-2)</f>
        <v>0</v>
      </c>
      <c r="J70" s="36">
        <f>ROUNDUP(VLOOKUP($C29,Opslag!$B$2:$C$9,2,FALSE)*J31*1.003*1.025^3,-2)</f>
        <v>0</v>
      </c>
      <c r="K70" s="37">
        <f t="shared" si="13"/>
        <v>0</v>
      </c>
    </row>
    <row r="71" spans="2:11" ht="15.75" hidden="1" outlineLevel="1" thickBot="1" x14ac:dyDescent="0.3">
      <c r="B71" s="96"/>
      <c r="C71" s="93"/>
      <c r="D71" s="99"/>
      <c r="E71" s="27" t="str">
        <f t="shared" si="11"/>
        <v>3. part / other</v>
      </c>
      <c r="F71" s="38">
        <f>ROUNDUP(VLOOKUP($C29,Opslag!$B$2:$C$9,2,FALSE)*F32,-2)</f>
        <v>0</v>
      </c>
      <c r="G71" s="38">
        <f>ROUNDUP(VLOOKUP($C29,Opslag!$B$2:$C$9,2,FALSE)*G32*1.003,-2)</f>
        <v>0</v>
      </c>
      <c r="H71" s="38">
        <f>ROUNDUP(VLOOKUP($C29,Opslag!$B$2:$C$9,2,FALSE)*H32*1.003*1.025,-2)</f>
        <v>0</v>
      </c>
      <c r="I71" s="38">
        <f>ROUNDUP(VLOOKUP($C29,Opslag!$B$2:$C$9,2,FALSE)*I32*1.003*1.025^2,-2)</f>
        <v>0</v>
      </c>
      <c r="J71" s="38">
        <f>ROUNDUP(VLOOKUP($C29,Opslag!$B$2:$C$9,2,FALSE)*J32*1.003*1.025^3,-2)</f>
        <v>0</v>
      </c>
      <c r="K71" s="39">
        <f t="shared" si="13"/>
        <v>0</v>
      </c>
    </row>
    <row r="72" spans="2:11" hidden="1" outlineLevel="1" x14ac:dyDescent="0.25">
      <c r="B72" s="94" t="str">
        <f>IF(B33="","",B33)</f>
        <v/>
      </c>
      <c r="C72" s="91" t="str">
        <f>IF(C33="Vælg kategori","",C33)</f>
        <v>Vælg kategori / Choose category</v>
      </c>
      <c r="D72" s="97" t="str">
        <f>IF(D33="","",D33)</f>
        <v/>
      </c>
      <c r="E72" s="33" t="str">
        <f t="shared" si="11"/>
        <v>Total</v>
      </c>
      <c r="F72" s="34">
        <f>SUM(F73:F75)</f>
        <v>0</v>
      </c>
      <c r="G72" s="34">
        <f t="shared" ref="G72" si="27">SUM(G73:G75)</f>
        <v>0</v>
      </c>
      <c r="H72" s="34">
        <f t="shared" ref="H72" si="28">SUM(H73:H75)</f>
        <v>0</v>
      </c>
      <c r="I72" s="34">
        <f t="shared" ref="I72" si="29">SUM(I73:I75)</f>
        <v>0</v>
      </c>
      <c r="J72" s="34">
        <f t="shared" ref="J72" si="30">SUM(J73:J75)</f>
        <v>0</v>
      </c>
      <c r="K72" s="35">
        <f t="shared" ref="K72:K79" si="31">SUM(F72:J72)</f>
        <v>0</v>
      </c>
    </row>
    <row r="73" spans="2:11" hidden="1" outlineLevel="1" x14ac:dyDescent="0.25">
      <c r="B73" s="95"/>
      <c r="C73" s="92"/>
      <c r="D73" s="98"/>
      <c r="E73" s="27" t="str">
        <f t="shared" si="11"/>
        <v>Fond / Fund</v>
      </c>
      <c r="F73" s="36">
        <f>ROUNDUP(VLOOKUP($C33,Opslag!$B$2:$C$9,2,FALSE)*F34,-2)</f>
        <v>0</v>
      </c>
      <c r="G73" s="36">
        <f>ROUNDUP(VLOOKUP($C33,Opslag!$B$2:$C$9,2,FALSE)*G34*1.003,-2)</f>
        <v>0</v>
      </c>
      <c r="H73" s="36">
        <f>ROUNDUP(VLOOKUP($C33,Opslag!$B$2:$C$9,2,FALSE)*H34*1.003*1.025,-2)</f>
        <v>0</v>
      </c>
      <c r="I73" s="36">
        <f>ROUNDUP(VLOOKUP($C33,Opslag!$B$2:$C$9,2,FALSE)*I34*1.003*1.025^2,-2)</f>
        <v>0</v>
      </c>
      <c r="J73" s="36">
        <f>ROUNDUP(VLOOKUP($C33,Opslag!$B$2:$C$9,2,FALSE)*J34*1.003*1.025^3,-2)</f>
        <v>0</v>
      </c>
      <c r="K73" s="37">
        <f t="shared" si="31"/>
        <v>0</v>
      </c>
    </row>
    <row r="74" spans="2:11" hidden="1" outlineLevel="1" x14ac:dyDescent="0.25">
      <c r="B74" s="95"/>
      <c r="C74" s="92"/>
      <c r="D74" s="98"/>
      <c r="E74" s="27" t="str">
        <f t="shared" si="11"/>
        <v>Inst / Dept</v>
      </c>
      <c r="F74" s="36">
        <f>ROUNDUP(VLOOKUP($C33,Opslag!$B$2:$C$9,2,FALSE)*F35,-2)</f>
        <v>0</v>
      </c>
      <c r="G74" s="36">
        <f>ROUNDUP(VLOOKUP($C33,Opslag!$B$2:$C$9,2,FALSE)*G35*1.003,-2)</f>
        <v>0</v>
      </c>
      <c r="H74" s="36">
        <f>ROUNDUP(VLOOKUP($C33,Opslag!$B$2:$C$9,2,FALSE)*H35*1.003*1.025,-2)</f>
        <v>0</v>
      </c>
      <c r="I74" s="36">
        <f>ROUNDUP(VLOOKUP($C33,Opslag!$B$2:$C$9,2,FALSE)*I35*1.003*1.025^2,-2)</f>
        <v>0</v>
      </c>
      <c r="J74" s="36">
        <f>ROUNDUP(VLOOKUP($C33,Opslag!$B$2:$C$9,2,FALSE)*J35*1.003*1.025^3,-2)</f>
        <v>0</v>
      </c>
      <c r="K74" s="37">
        <f t="shared" si="31"/>
        <v>0</v>
      </c>
    </row>
    <row r="75" spans="2:11" ht="15.75" hidden="1" outlineLevel="1" thickBot="1" x14ac:dyDescent="0.3">
      <c r="B75" s="96"/>
      <c r="C75" s="93"/>
      <c r="D75" s="99"/>
      <c r="E75" s="27" t="str">
        <f t="shared" si="11"/>
        <v>3. part / other</v>
      </c>
      <c r="F75" s="38">
        <f>ROUNDUP(VLOOKUP($C33,Opslag!$B$2:$C$9,2,FALSE)*F36,-2)</f>
        <v>0</v>
      </c>
      <c r="G75" s="38">
        <f>ROUNDUP(VLOOKUP($C33,Opslag!$B$2:$C$9,2,FALSE)*G36*1.003,-2)</f>
        <v>0</v>
      </c>
      <c r="H75" s="38">
        <f>ROUNDUP(VLOOKUP($C33,Opslag!$B$2:$C$9,2,FALSE)*H36*1.003*1.025,-2)</f>
        <v>0</v>
      </c>
      <c r="I75" s="38">
        <f>ROUNDUP(VLOOKUP($C33,Opslag!$B$2:$C$9,2,FALSE)*I36*1.003*1.025^2,-2)</f>
        <v>0</v>
      </c>
      <c r="J75" s="38">
        <f>ROUNDUP(VLOOKUP($C33,Opslag!$B$2:$C$9,2,FALSE)*J36*1.003*1.025^3,-2)</f>
        <v>0</v>
      </c>
      <c r="K75" s="39">
        <f t="shared" si="31"/>
        <v>0</v>
      </c>
    </row>
    <row r="76" spans="2:11" hidden="1" outlineLevel="1" x14ac:dyDescent="0.25">
      <c r="B76" s="94" t="str">
        <f>IF(B37="","",B37)</f>
        <v/>
      </c>
      <c r="C76" s="91" t="str">
        <f>IF(C37="Vælg kategori","",C37)</f>
        <v>Vælg kategori / Choose category</v>
      </c>
      <c r="D76" s="97" t="str">
        <f>IF(D37="","",D37)</f>
        <v/>
      </c>
      <c r="E76" s="33" t="str">
        <f t="shared" si="11"/>
        <v>Total</v>
      </c>
      <c r="F76" s="34">
        <f>SUM(F77:F79)</f>
        <v>0</v>
      </c>
      <c r="G76" s="34">
        <f t="shared" ref="G76" si="32">SUM(G77:G79)</f>
        <v>0</v>
      </c>
      <c r="H76" s="34">
        <f t="shared" ref="H76" si="33">SUM(H77:H79)</f>
        <v>0</v>
      </c>
      <c r="I76" s="34">
        <f t="shared" ref="I76" si="34">SUM(I77:I79)</f>
        <v>0</v>
      </c>
      <c r="J76" s="34">
        <f t="shared" ref="J76" si="35">SUM(J77:J79)</f>
        <v>0</v>
      </c>
      <c r="K76" s="35">
        <f t="shared" si="31"/>
        <v>0</v>
      </c>
    </row>
    <row r="77" spans="2:11" hidden="1" outlineLevel="1" x14ac:dyDescent="0.25">
      <c r="B77" s="95"/>
      <c r="C77" s="92"/>
      <c r="D77" s="98"/>
      <c r="E77" s="27" t="str">
        <f t="shared" si="11"/>
        <v>Fond / Fund</v>
      </c>
      <c r="F77" s="36">
        <f>ROUNDUP(VLOOKUP($C37,Opslag!$B$2:$C$9,2,FALSE)*F38,-2)</f>
        <v>0</v>
      </c>
      <c r="G77" s="36">
        <f>ROUNDUP(VLOOKUP($C37,Opslag!$B$2:$C$9,2,FALSE)*G38*1.003,-2)</f>
        <v>0</v>
      </c>
      <c r="H77" s="36">
        <f>ROUNDUP(VLOOKUP($C37,Opslag!$B$2:$C$9,2,FALSE)*H38*1.003*1.025,-2)</f>
        <v>0</v>
      </c>
      <c r="I77" s="36">
        <f>ROUNDUP(VLOOKUP($C37,Opslag!$B$2:$C$9,2,FALSE)*I38*1.003*1.025^2,-2)</f>
        <v>0</v>
      </c>
      <c r="J77" s="36">
        <f>ROUNDUP(VLOOKUP($C37,Opslag!$B$2:$C$9,2,FALSE)*J38*1.003*1.025^3,-2)</f>
        <v>0</v>
      </c>
      <c r="K77" s="37">
        <f t="shared" si="31"/>
        <v>0</v>
      </c>
    </row>
    <row r="78" spans="2:11" hidden="1" outlineLevel="1" x14ac:dyDescent="0.25">
      <c r="B78" s="95"/>
      <c r="C78" s="92"/>
      <c r="D78" s="98"/>
      <c r="E78" s="27" t="str">
        <f t="shared" si="11"/>
        <v>Inst / Dept</v>
      </c>
      <c r="F78" s="36">
        <f>ROUNDUP(VLOOKUP($C37,Opslag!$B$2:$C$9,2,FALSE)*F39,-2)</f>
        <v>0</v>
      </c>
      <c r="G78" s="36">
        <f>ROUNDUP(VLOOKUP($C37,Opslag!$B$2:$C$9,2,FALSE)*G39*1.003,-2)</f>
        <v>0</v>
      </c>
      <c r="H78" s="36">
        <f>ROUNDUP(VLOOKUP($C37,Opslag!$B$2:$C$9,2,FALSE)*H39*1.003*1.025,-2)</f>
        <v>0</v>
      </c>
      <c r="I78" s="36">
        <f>ROUNDUP(VLOOKUP($C37,Opslag!$B$2:$C$9,2,FALSE)*I39*1.003*1.025^2,-2)</f>
        <v>0</v>
      </c>
      <c r="J78" s="36">
        <f>ROUNDUP(VLOOKUP($C37,Opslag!$B$2:$C$9,2,FALSE)*J39*1.003*1.025^3,-2)</f>
        <v>0</v>
      </c>
      <c r="K78" s="37">
        <f t="shared" si="31"/>
        <v>0</v>
      </c>
    </row>
    <row r="79" spans="2:11" ht="15.75" hidden="1" outlineLevel="1" thickBot="1" x14ac:dyDescent="0.3">
      <c r="B79" s="96"/>
      <c r="C79" s="93"/>
      <c r="D79" s="99"/>
      <c r="E79" s="27" t="str">
        <f t="shared" si="11"/>
        <v>3. part / other</v>
      </c>
      <c r="F79" s="38">
        <f>ROUNDUP(VLOOKUP($C37,Opslag!$B$2:$C$9,2,FALSE)*F40,-2)</f>
        <v>0</v>
      </c>
      <c r="G79" s="38">
        <f>ROUNDUP(VLOOKUP($C37,Opslag!$B$2:$C$9,2,FALSE)*G40*1.003,-2)</f>
        <v>0</v>
      </c>
      <c r="H79" s="38">
        <f>ROUNDUP(VLOOKUP($C37,Opslag!$B$2:$C$9,2,FALSE)*H40*1.003*1.025,-2)</f>
        <v>0</v>
      </c>
      <c r="I79" s="38">
        <f>ROUNDUP(VLOOKUP($C37,Opslag!$B$2:$C$9,2,FALSE)*I40*1.003*1.025^2,-2)</f>
        <v>0</v>
      </c>
      <c r="J79" s="38">
        <f>ROUNDUP(VLOOKUP($C37,Opslag!$B$2:$C$9,2,FALSE)*J40*1.003*1.025^3,-2)</f>
        <v>0</v>
      </c>
      <c r="K79" s="39">
        <f t="shared" si="31"/>
        <v>0</v>
      </c>
    </row>
    <row r="80" spans="2:11" hidden="1" outlineLevel="1" x14ac:dyDescent="0.25">
      <c r="B80" s="94" t="str">
        <f>IF(B41="","",B41)</f>
        <v/>
      </c>
      <c r="C80" s="91" t="str">
        <f>IF(C41="Vælg kategori","",C41)</f>
        <v>Vælg kategori / Choose category</v>
      </c>
      <c r="D80" s="97" t="str">
        <f>IF(D41="","",D41)</f>
        <v/>
      </c>
      <c r="E80" s="33" t="str">
        <f t="shared" si="11"/>
        <v>Total</v>
      </c>
      <c r="F80" s="34">
        <f>SUM(F81:F83)</f>
        <v>0</v>
      </c>
      <c r="G80" s="34">
        <f t="shared" ref="G80" si="36">SUM(G81:G83)</f>
        <v>0</v>
      </c>
      <c r="H80" s="34">
        <f t="shared" ref="H80" si="37">SUM(H81:H83)</f>
        <v>0</v>
      </c>
      <c r="I80" s="34">
        <f t="shared" ref="I80" si="38">SUM(I81:I83)</f>
        <v>0</v>
      </c>
      <c r="J80" s="34">
        <f t="shared" ref="J80" si="39">SUM(J81:J83)</f>
        <v>0</v>
      </c>
      <c r="K80" s="35">
        <f t="shared" si="13"/>
        <v>0</v>
      </c>
    </row>
    <row r="81" spans="2:11" hidden="1" outlineLevel="1" x14ac:dyDescent="0.25">
      <c r="B81" s="95"/>
      <c r="C81" s="92"/>
      <c r="D81" s="98"/>
      <c r="E81" s="27" t="str">
        <f t="shared" si="11"/>
        <v>Fond / Fund</v>
      </c>
      <c r="F81" s="36">
        <f>ROUNDUP(VLOOKUP($C41,Opslag!$B$2:$C$9,2,FALSE)*F42,-2)</f>
        <v>0</v>
      </c>
      <c r="G81" s="36">
        <f>ROUNDUP(VLOOKUP($C41,Opslag!$B$2:$C$9,2,FALSE)*G42*1.003,-2)</f>
        <v>0</v>
      </c>
      <c r="H81" s="36">
        <f>ROUNDUP(VLOOKUP($C41,Opslag!$B$2:$C$9,2,FALSE)*H42*1.003*1.025,-2)</f>
        <v>0</v>
      </c>
      <c r="I81" s="36">
        <f>ROUNDUP(VLOOKUP($C41,Opslag!$B$2:$C$9,2,FALSE)*I42*1.003*1.025^2,-2)</f>
        <v>0</v>
      </c>
      <c r="J81" s="36">
        <f>ROUNDUP(VLOOKUP($C41,Opslag!$B$2:$C$9,2,FALSE)*J42*1.003*1.025^3,-2)</f>
        <v>0</v>
      </c>
      <c r="K81" s="37">
        <f t="shared" si="13"/>
        <v>0</v>
      </c>
    </row>
    <row r="82" spans="2:11" hidden="1" outlineLevel="1" x14ac:dyDescent="0.25">
      <c r="B82" s="95"/>
      <c r="C82" s="92"/>
      <c r="D82" s="98"/>
      <c r="E82" s="27" t="str">
        <f t="shared" si="11"/>
        <v>Inst / Dept</v>
      </c>
      <c r="F82" s="36">
        <f>ROUNDUP(VLOOKUP($C41,Opslag!$B$2:$C$9,2,FALSE)*F43,-2)</f>
        <v>0</v>
      </c>
      <c r="G82" s="36">
        <f>ROUNDUP(VLOOKUP($C41,Opslag!$B$2:$C$9,2,FALSE)*G43*1.003,-2)</f>
        <v>0</v>
      </c>
      <c r="H82" s="36">
        <f>ROUNDUP(VLOOKUP($C41,Opslag!$B$2:$C$9,2,FALSE)*H43*1.003*1.025,-2)</f>
        <v>0</v>
      </c>
      <c r="I82" s="36">
        <f>ROUNDUP(VLOOKUP($C41,Opslag!$B$2:$C$9,2,FALSE)*I43*1.003*1.025^2,-2)</f>
        <v>0</v>
      </c>
      <c r="J82" s="36">
        <f>ROUNDUP(VLOOKUP($C41,Opslag!$B$2:$C$9,2,FALSE)*J43*1.003*1.025^3,-2)</f>
        <v>0</v>
      </c>
      <c r="K82" s="37">
        <f t="shared" si="13"/>
        <v>0</v>
      </c>
    </row>
    <row r="83" spans="2:11" ht="15.75" hidden="1" outlineLevel="1" thickBot="1" x14ac:dyDescent="0.3">
      <c r="B83" s="96"/>
      <c r="C83" s="93"/>
      <c r="D83" s="99"/>
      <c r="E83" s="27" t="str">
        <f t="shared" si="11"/>
        <v>3. part / other</v>
      </c>
      <c r="F83" s="38">
        <f>ROUNDUP(VLOOKUP($C41,Opslag!$B$2:$C$9,2,FALSE)*F44,-2)</f>
        <v>0</v>
      </c>
      <c r="G83" s="38">
        <f>ROUNDUP(VLOOKUP($C41,Opslag!$B$2:$C$9,2,FALSE)*G44*1.003,-2)</f>
        <v>0</v>
      </c>
      <c r="H83" s="38">
        <f>ROUNDUP(VLOOKUP($C41,Opslag!$B$2:$C$9,2,FALSE)*H44*1.003*1.025,-2)</f>
        <v>0</v>
      </c>
      <c r="I83" s="38">
        <f>ROUNDUP(VLOOKUP($C41,Opslag!$B$2:$C$9,2,FALSE)*I44*1.003*1.025^2,-2)</f>
        <v>0</v>
      </c>
      <c r="J83" s="38">
        <f>ROUNDUP(VLOOKUP($C41,Opslag!$B$2:$C$9,2,FALSE)*J44*1.003*1.025^3,-2)</f>
        <v>0</v>
      </c>
      <c r="K83" s="39">
        <f t="shared" si="13"/>
        <v>0</v>
      </c>
    </row>
    <row r="84" spans="2:11" hidden="1" outlineLevel="1" x14ac:dyDescent="0.25">
      <c r="B84" s="88" t="str">
        <f>IF(B45="","",B45)</f>
        <v/>
      </c>
      <c r="C84" s="85" t="str">
        <f>IF(C45="Vælg kategori","",C45)</f>
        <v>Vælg kategori / Choose category</v>
      </c>
      <c r="D84" s="82" t="str">
        <f>IF(D45="","",D45)</f>
        <v/>
      </c>
      <c r="E84" s="33" t="str">
        <f t="shared" si="11"/>
        <v>Total</v>
      </c>
      <c r="F84" s="34">
        <f>SUM(F85:F87)</f>
        <v>0</v>
      </c>
      <c r="G84" s="34">
        <f t="shared" ref="G84" si="40">SUM(G85:G87)</f>
        <v>0</v>
      </c>
      <c r="H84" s="34">
        <f t="shared" ref="H84" si="41">SUM(H85:H87)</f>
        <v>0</v>
      </c>
      <c r="I84" s="34">
        <f t="shared" ref="I84" si="42">SUM(I85:I87)</f>
        <v>0</v>
      </c>
      <c r="J84" s="34">
        <f t="shared" ref="J84" si="43">SUM(J85:J87)</f>
        <v>0</v>
      </c>
      <c r="K84" s="35">
        <f t="shared" si="13"/>
        <v>0</v>
      </c>
    </row>
    <row r="85" spans="2:11" hidden="1" outlineLevel="1" x14ac:dyDescent="0.25">
      <c r="B85" s="89"/>
      <c r="C85" s="86"/>
      <c r="D85" s="83"/>
      <c r="E85" s="27" t="str">
        <f t="shared" si="11"/>
        <v>Fond / Fund</v>
      </c>
      <c r="F85" s="36">
        <f>ROUNDUP(VLOOKUP($C45,Opslag!$B$2:$C$9,2,FALSE)*F46,-2)</f>
        <v>0</v>
      </c>
      <c r="G85" s="36">
        <f>ROUNDUP(VLOOKUP($C45,Opslag!$B$2:$C$9,2,FALSE)*G46*1.003,-2)</f>
        <v>0</v>
      </c>
      <c r="H85" s="36">
        <f>ROUNDUP(VLOOKUP($C45,Opslag!$B$2:$C$9,2,FALSE)*H46*1.003*1.025,-2)</f>
        <v>0</v>
      </c>
      <c r="I85" s="36">
        <f>ROUNDUP(VLOOKUP($C45,Opslag!$B$2:$C$9,2,FALSE)*I46*1.003*1.025^2,-2)</f>
        <v>0</v>
      </c>
      <c r="J85" s="36">
        <f>ROUNDUP(VLOOKUP($C45,Opslag!$B$2:$C$9,2,FALSE)*J46*1.003*1.025^3,-2)</f>
        <v>0</v>
      </c>
      <c r="K85" s="37">
        <f t="shared" si="13"/>
        <v>0</v>
      </c>
    </row>
    <row r="86" spans="2:11" hidden="1" outlineLevel="1" x14ac:dyDescent="0.25">
      <c r="B86" s="89"/>
      <c r="C86" s="86"/>
      <c r="D86" s="83"/>
      <c r="E86" s="27" t="str">
        <f t="shared" si="11"/>
        <v>Inst / Dept</v>
      </c>
      <c r="F86" s="36">
        <f>ROUNDUP(VLOOKUP($C45,Opslag!$B$2:$C$9,2,FALSE)*F47,-2)</f>
        <v>0</v>
      </c>
      <c r="G86" s="36">
        <f>ROUNDUP(VLOOKUP($C45,Opslag!$B$2:$C$9,2,FALSE)*G47*1.003,-2)</f>
        <v>0</v>
      </c>
      <c r="H86" s="36">
        <f>ROUNDUP(VLOOKUP($C45,Opslag!$B$2:$C$9,2,FALSE)*H47*1.003*1.025,-2)</f>
        <v>0</v>
      </c>
      <c r="I86" s="36">
        <f>ROUNDUP(VLOOKUP($C45,Opslag!$B$2:$C$9,2,FALSE)*I47*1.003*1.025^2,-2)</f>
        <v>0</v>
      </c>
      <c r="J86" s="36">
        <f>ROUNDUP(VLOOKUP($C45,Opslag!$B$2:$C$9,2,FALSE)*J47*1.003*1.025^3,-2)</f>
        <v>0</v>
      </c>
      <c r="K86" s="37">
        <f t="shared" si="13"/>
        <v>0</v>
      </c>
    </row>
    <row r="87" spans="2:11" ht="15.75" hidden="1" outlineLevel="1" thickBot="1" x14ac:dyDescent="0.3">
      <c r="B87" s="90"/>
      <c r="C87" s="87"/>
      <c r="D87" s="84"/>
      <c r="E87" s="27" t="str">
        <f t="shared" si="11"/>
        <v>3. part / other</v>
      </c>
      <c r="F87" s="38">
        <f>ROUNDUP(VLOOKUP($C45,Opslag!$B$2:$C$9,2,FALSE)*F48,-2)</f>
        <v>0</v>
      </c>
      <c r="G87" s="38">
        <f>ROUNDUP(VLOOKUP($C45,Opslag!$B$2:$C$9,2,FALSE)*G48*1.003,-2)</f>
        <v>0</v>
      </c>
      <c r="H87" s="38">
        <f>ROUNDUP(VLOOKUP($C45,Opslag!$B$2:$C$9,2,FALSE)*H48*1.003*1.025,-2)</f>
        <v>0</v>
      </c>
      <c r="I87" s="38">
        <f>ROUNDUP(VLOOKUP($C45,Opslag!$B$2:$C$9,2,FALSE)*I48*1.003*1.025^2,-2)</f>
        <v>0</v>
      </c>
      <c r="J87" s="38">
        <f>ROUNDUP(VLOOKUP($C45,Opslag!$B$2:$C$9,2,FALSE)*J48*1.003*1.025^3,-2)</f>
        <v>0</v>
      </c>
      <c r="K87" s="39">
        <f t="shared" si="13"/>
        <v>0</v>
      </c>
    </row>
    <row r="88" spans="2:11" ht="15.75" hidden="1" outlineLevel="1" thickBot="1" x14ac:dyDescent="0.3">
      <c r="C88" s="15" t="s">
        <v>15</v>
      </c>
      <c r="F88" s="40">
        <f>F56+F60+F64+F68+F72+F76+F80+F84</f>
        <v>0</v>
      </c>
      <c r="G88" s="40">
        <f t="shared" ref="G88:K88" si="44">G56+G60+G64+G68+G72+G76+G80+G84</f>
        <v>0</v>
      </c>
      <c r="H88" s="40">
        <f t="shared" si="44"/>
        <v>0</v>
      </c>
      <c r="I88" s="40">
        <f t="shared" si="44"/>
        <v>0</v>
      </c>
      <c r="J88" s="40">
        <f t="shared" si="44"/>
        <v>0</v>
      </c>
      <c r="K88" s="41">
        <f t="shared" si="44"/>
        <v>0</v>
      </c>
    </row>
    <row r="89" spans="2:11" collapsed="1" x14ac:dyDescent="0.25"/>
  </sheetData>
  <sheetProtection sheet="1" objects="1" scenarios="1" selectLockedCells="1"/>
  <mergeCells count="64">
    <mergeCell ref="B53:C53"/>
    <mergeCell ref="B54:D54"/>
    <mergeCell ref="B2:C2"/>
    <mergeCell ref="B3:C3"/>
    <mergeCell ref="C21:C24"/>
    <mergeCell ref="D21:D24"/>
    <mergeCell ref="D17:D20"/>
    <mergeCell ref="C17:C20"/>
    <mergeCell ref="B45:B48"/>
    <mergeCell ref="C41:C44"/>
    <mergeCell ref="C45:C48"/>
    <mergeCell ref="B41:B44"/>
    <mergeCell ref="B37:B40"/>
    <mergeCell ref="D76:D79"/>
    <mergeCell ref="D72:D75"/>
    <mergeCell ref="D68:D71"/>
    <mergeCell ref="D64:D67"/>
    <mergeCell ref="E12:G12"/>
    <mergeCell ref="E13:G13"/>
    <mergeCell ref="F54:K54"/>
    <mergeCell ref="D45:D48"/>
    <mergeCell ref="F15:K15"/>
    <mergeCell ref="D41:D44"/>
    <mergeCell ref="C64:C67"/>
    <mergeCell ref="C37:C40"/>
    <mergeCell ref="D37:D40"/>
    <mergeCell ref="B17:B20"/>
    <mergeCell ref="D2:E2"/>
    <mergeCell ref="D3:E3"/>
    <mergeCell ref="B25:B28"/>
    <mergeCell ref="B33:B36"/>
    <mergeCell ref="B29:B32"/>
    <mergeCell ref="D56:D59"/>
    <mergeCell ref="C56:C59"/>
    <mergeCell ref="B56:B59"/>
    <mergeCell ref="C60:C63"/>
    <mergeCell ref="B60:B63"/>
    <mergeCell ref="D60:D63"/>
    <mergeCell ref="B64:B67"/>
    <mergeCell ref="C76:C79"/>
    <mergeCell ref="B76:B79"/>
    <mergeCell ref="C72:C75"/>
    <mergeCell ref="B72:B75"/>
    <mergeCell ref="C68:C71"/>
    <mergeCell ref="B68:B71"/>
    <mergeCell ref="D84:D87"/>
    <mergeCell ref="C84:C87"/>
    <mergeCell ref="B84:B87"/>
    <mergeCell ref="C80:C83"/>
    <mergeCell ref="B80:B83"/>
    <mergeCell ref="D80:D83"/>
    <mergeCell ref="E7:G8"/>
    <mergeCell ref="C5:K5"/>
    <mergeCell ref="D25:D28"/>
    <mergeCell ref="C25:C28"/>
    <mergeCell ref="D33:D36"/>
    <mergeCell ref="C33:C36"/>
    <mergeCell ref="C29:C32"/>
    <mergeCell ref="D29:D32"/>
    <mergeCell ref="E9:G9"/>
    <mergeCell ref="E10:G10"/>
    <mergeCell ref="E11:G11"/>
    <mergeCell ref="B15:D15"/>
    <mergeCell ref="B21:B24"/>
  </mergeCells>
  <dataValidations count="2">
    <dataValidation errorStyle="information" allowBlank="1" showInputMessage="1" showErrorMessage="1" error="Ved tryk på OK accepterer du at bruge en anden stillingstype end angivet i listen." sqref="C56 C84 C80 C68 C60 C64 C72 C76"/>
    <dataValidation type="list" allowBlank="1" showInputMessage="1" showErrorMessage="1" sqref="C13">
      <formula1>"Yes,No"</formula1>
    </dataValidation>
  </dataValidations>
  <pageMargins left="0.25" right="0.25" top="0.75" bottom="0.75" header="0.3" footer="0.3"/>
  <pageSetup paperSize="9" scale="55" orientation="portrait" r:id="rId1"/>
  <rowBreaks count="1" manualBreakCount="1">
    <brk id="49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Opslag!$B$26:$B$48</xm:f>
          </x14:formula1>
          <xm:sqref>D3</xm:sqref>
        </x14:dataValidation>
        <x14:dataValidation type="list" errorStyle="information" allowBlank="1" showInputMessage="1" showErrorMessage="1" error="Ved tryk på OK accepterer du at bruge en anden stillingstype end angivet i listen.">
          <x14:formula1>
            <xm:f>Opslag!$B$2:$B$9</xm:f>
          </x14:formula1>
          <xm:sqref>C17 C21 C25 C29 C33 C37 C41 C45</xm:sqref>
        </x14:dataValidation>
        <x14:dataValidation type="list" errorStyle="information" allowBlank="1" showInputMessage="1" showErrorMessage="1">
          <x14:formula1>
            <xm:f>Opslag!$B$15:$B$22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8"/>
  <sheetViews>
    <sheetView workbookViewId="0">
      <selection activeCell="B11" sqref="B11"/>
    </sheetView>
  </sheetViews>
  <sheetFormatPr defaultRowHeight="15" x14ac:dyDescent="0.25"/>
  <cols>
    <col min="2" max="2" width="16.85546875" customWidth="1"/>
    <col min="3" max="3" width="19.42578125" customWidth="1"/>
  </cols>
  <sheetData>
    <row r="1" spans="2:3" ht="14.45" x14ac:dyDescent="0.3">
      <c r="B1" s="1" t="s">
        <v>0</v>
      </c>
      <c r="C1" s="6" t="s">
        <v>10</v>
      </c>
    </row>
    <row r="2" spans="2:3" x14ac:dyDescent="0.25">
      <c r="B2" s="2" t="s">
        <v>26</v>
      </c>
      <c r="C2">
        <v>0</v>
      </c>
    </row>
    <row r="3" spans="2:3" ht="14.45" x14ac:dyDescent="0.3">
      <c r="B3" s="2" t="s">
        <v>21</v>
      </c>
      <c r="C3" s="5">
        <v>45798.152856799999</v>
      </c>
    </row>
    <row r="4" spans="2:3" ht="14.45" x14ac:dyDescent="0.3">
      <c r="B4" s="2" t="s">
        <v>20</v>
      </c>
      <c r="C4" s="5">
        <v>50323.287725599999</v>
      </c>
    </row>
    <row r="5" spans="2:3" ht="14.45" x14ac:dyDescent="0.3">
      <c r="B5" s="2" t="s">
        <v>22</v>
      </c>
      <c r="C5" s="5">
        <v>38650.382773150006</v>
      </c>
    </row>
    <row r="6" spans="2:3" ht="14.45" x14ac:dyDescent="0.3">
      <c r="B6" s="2" t="s">
        <v>23</v>
      </c>
      <c r="C6" s="5">
        <v>45798.152856799999</v>
      </c>
    </row>
    <row r="7" spans="2:3" ht="14.45" x14ac:dyDescent="0.3">
      <c r="B7" s="2" t="s">
        <v>1</v>
      </c>
      <c r="C7" s="5">
        <v>65765.963191999996</v>
      </c>
    </row>
    <row r="8" spans="2:3" x14ac:dyDescent="0.25">
      <c r="B8" s="2" t="s">
        <v>24</v>
      </c>
      <c r="C8" s="5">
        <f>160*160.33</f>
        <v>25652.800000000003</v>
      </c>
    </row>
    <row r="9" spans="2:3" ht="14.45" x14ac:dyDescent="0.3">
      <c r="B9" s="2" t="s">
        <v>25</v>
      </c>
      <c r="C9" s="5">
        <v>44422.420899199999</v>
      </c>
    </row>
    <row r="10" spans="2:3" thickBot="1" x14ac:dyDescent="0.35">
      <c r="B10" s="3"/>
    </row>
    <row r="11" spans="2:3" ht="14.45" x14ac:dyDescent="0.3">
      <c r="B11" s="4"/>
    </row>
    <row r="12" spans="2:3" thickBot="1" x14ac:dyDescent="0.35"/>
    <row r="13" spans="2:3" ht="14.45" x14ac:dyDescent="0.3">
      <c r="B13" s="1" t="s">
        <v>2</v>
      </c>
    </row>
    <row r="14" spans="2:3" ht="14.45" x14ac:dyDescent="0.3">
      <c r="B14" s="2"/>
    </row>
    <row r="15" spans="2:3" ht="14.45" x14ac:dyDescent="0.3">
      <c r="B15" s="2" t="s">
        <v>3</v>
      </c>
    </row>
    <row r="16" spans="2:3" ht="14.45" x14ac:dyDescent="0.3">
      <c r="B16" s="2" t="s">
        <v>4</v>
      </c>
    </row>
    <row r="17" spans="2:2" x14ac:dyDescent="0.25">
      <c r="B17" s="2" t="s">
        <v>5</v>
      </c>
    </row>
    <row r="18" spans="2:2" x14ac:dyDescent="0.25">
      <c r="B18" s="2" t="s">
        <v>46</v>
      </c>
    </row>
    <row r="19" spans="2:2" x14ac:dyDescent="0.25">
      <c r="B19" s="2" t="s">
        <v>47</v>
      </c>
    </row>
    <row r="20" spans="2:2" x14ac:dyDescent="0.25">
      <c r="B20" s="2" t="s">
        <v>6</v>
      </c>
    </row>
    <row r="21" spans="2:2" x14ac:dyDescent="0.25">
      <c r="B21" s="2" t="s">
        <v>7</v>
      </c>
    </row>
    <row r="22" spans="2:2" x14ac:dyDescent="0.25">
      <c r="B22" s="2" t="s">
        <v>8</v>
      </c>
    </row>
    <row r="23" spans="2:2" ht="15.75" thickBot="1" x14ac:dyDescent="0.3">
      <c r="B23" s="3"/>
    </row>
    <row r="24" spans="2:2" ht="15.75" thickBot="1" x14ac:dyDescent="0.3"/>
    <row r="25" spans="2:2" x14ac:dyDescent="0.25">
      <c r="B25" s="1" t="s">
        <v>9</v>
      </c>
    </row>
    <row r="26" spans="2:2" x14ac:dyDescent="0.25">
      <c r="B26" s="2">
        <v>2014</v>
      </c>
    </row>
    <row r="27" spans="2:2" x14ac:dyDescent="0.25">
      <c r="B27" s="2">
        <f>B26+1</f>
        <v>2015</v>
      </c>
    </row>
    <row r="28" spans="2:2" x14ac:dyDescent="0.25">
      <c r="B28" s="2">
        <f t="shared" ref="B28:B48" si="0">B27+1</f>
        <v>2016</v>
      </c>
    </row>
    <row r="29" spans="2:2" x14ac:dyDescent="0.25">
      <c r="B29" s="2">
        <f t="shared" si="0"/>
        <v>2017</v>
      </c>
    </row>
    <row r="30" spans="2:2" x14ac:dyDescent="0.25">
      <c r="B30" s="2">
        <f t="shared" si="0"/>
        <v>2018</v>
      </c>
    </row>
    <row r="31" spans="2:2" x14ac:dyDescent="0.25">
      <c r="B31" s="2">
        <f t="shared" si="0"/>
        <v>2019</v>
      </c>
    </row>
    <row r="32" spans="2:2" x14ac:dyDescent="0.25">
      <c r="B32" s="2">
        <f t="shared" si="0"/>
        <v>2020</v>
      </c>
    </row>
    <row r="33" spans="2:2" x14ac:dyDescent="0.25">
      <c r="B33" s="2">
        <f t="shared" si="0"/>
        <v>2021</v>
      </c>
    </row>
    <row r="34" spans="2:2" x14ac:dyDescent="0.25">
      <c r="B34" s="2">
        <f t="shared" si="0"/>
        <v>2022</v>
      </c>
    </row>
    <row r="35" spans="2:2" x14ac:dyDescent="0.25">
      <c r="B35" s="2">
        <f t="shared" si="0"/>
        <v>2023</v>
      </c>
    </row>
    <row r="36" spans="2:2" x14ac:dyDescent="0.25">
      <c r="B36" s="2">
        <f t="shared" si="0"/>
        <v>2024</v>
      </c>
    </row>
    <row r="37" spans="2:2" x14ac:dyDescent="0.25">
      <c r="B37" s="2">
        <f t="shared" si="0"/>
        <v>2025</v>
      </c>
    </row>
    <row r="38" spans="2:2" x14ac:dyDescent="0.25">
      <c r="B38" s="2">
        <f t="shared" si="0"/>
        <v>2026</v>
      </c>
    </row>
    <row r="39" spans="2:2" x14ac:dyDescent="0.25">
      <c r="B39" s="2">
        <f t="shared" si="0"/>
        <v>2027</v>
      </c>
    </row>
    <row r="40" spans="2:2" x14ac:dyDescent="0.25">
      <c r="B40" s="2">
        <f t="shared" si="0"/>
        <v>2028</v>
      </c>
    </row>
    <row r="41" spans="2:2" x14ac:dyDescent="0.25">
      <c r="B41" s="2">
        <f t="shared" si="0"/>
        <v>2029</v>
      </c>
    </row>
    <row r="42" spans="2:2" x14ac:dyDescent="0.25">
      <c r="B42" s="2">
        <f t="shared" si="0"/>
        <v>2030</v>
      </c>
    </row>
    <row r="43" spans="2:2" x14ac:dyDescent="0.25">
      <c r="B43" s="2">
        <f t="shared" si="0"/>
        <v>2031</v>
      </c>
    </row>
    <row r="44" spans="2:2" x14ac:dyDescent="0.25">
      <c r="B44" s="2">
        <f t="shared" si="0"/>
        <v>2032</v>
      </c>
    </row>
    <row r="45" spans="2:2" x14ac:dyDescent="0.25">
      <c r="B45" s="2">
        <f t="shared" si="0"/>
        <v>2033</v>
      </c>
    </row>
    <row r="46" spans="2:2" x14ac:dyDescent="0.25">
      <c r="B46" s="2">
        <f t="shared" si="0"/>
        <v>2034</v>
      </c>
    </row>
    <row r="47" spans="2:2" x14ac:dyDescent="0.25">
      <c r="B47" s="2">
        <f t="shared" si="0"/>
        <v>2035</v>
      </c>
    </row>
    <row r="48" spans="2:2" ht="15.75" thickBot="1" x14ac:dyDescent="0.3">
      <c r="B48" s="3">
        <f t="shared" si="0"/>
        <v>2036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"/>
  <sheetViews>
    <sheetView topLeftCell="AB1" workbookViewId="0">
      <selection activeCell="AZ2" sqref="AZ2"/>
    </sheetView>
  </sheetViews>
  <sheetFormatPr defaultRowHeight="15" x14ac:dyDescent="0.25"/>
  <sheetData>
    <row r="1" spans="1:46" x14ac:dyDescent="0.2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94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Y1" t="s">
        <v>72</v>
      </c>
      <c r="Z1" t="s">
        <v>73</v>
      </c>
      <c r="AA1" t="s">
        <v>74</v>
      </c>
      <c r="AB1" t="s">
        <v>75</v>
      </c>
      <c r="AC1" t="s">
        <v>76</v>
      </c>
      <c r="AD1" t="s">
        <v>77</v>
      </c>
      <c r="AE1" t="s">
        <v>78</v>
      </c>
      <c r="AF1" t="s">
        <v>79</v>
      </c>
      <c r="AG1" t="s">
        <v>80</v>
      </c>
      <c r="AH1" t="s">
        <v>81</v>
      </c>
      <c r="AI1" t="s">
        <v>82</v>
      </c>
      <c r="AJ1" t="s">
        <v>83</v>
      </c>
      <c r="AK1" t="s">
        <v>84</v>
      </c>
      <c r="AL1" t="s">
        <v>85</v>
      </c>
      <c r="AM1" t="s">
        <v>86</v>
      </c>
      <c r="AN1" t="s">
        <v>87</v>
      </c>
      <c r="AO1" t="s">
        <v>88</v>
      </c>
      <c r="AP1" t="s">
        <v>89</v>
      </c>
      <c r="AQ1" t="s">
        <v>90</v>
      </c>
      <c r="AR1" t="s">
        <v>91</v>
      </c>
      <c r="AS1" t="s">
        <v>92</v>
      </c>
      <c r="AT1" t="s">
        <v>93</v>
      </c>
    </row>
    <row r="2" spans="1:46" x14ac:dyDescent="0.25">
      <c r="A2" t="str">
        <f>IF(PerName=0,"",PerName)</f>
        <v/>
      </c>
      <c r="B2" t="str">
        <f>IF(PerEmail=0,"",PerEmail)</f>
        <v/>
      </c>
      <c r="C2" t="str">
        <f>IF(PerDepartment=0,"",PerDepartment)</f>
        <v/>
      </c>
      <c r="D2" t="str">
        <f>IF(ApplStartDate=0,"",ApplStartDate)</f>
        <v/>
      </c>
      <c r="E2" t="str">
        <f>IF(ApplDuration=0,"",ApplDuration)</f>
        <v/>
      </c>
      <c r="F2" t="str">
        <f>IF(CallName=0,"",CallName)</f>
        <v/>
      </c>
      <c r="G2" t="str">
        <f>IF(ApplTitle=0,"",ApplTitle)</f>
        <v/>
      </c>
      <c r="H2" t="str">
        <f>IF(Fund=0,"",Fund)</f>
        <v/>
      </c>
      <c r="I2" t="str">
        <f>IF(Resubmission=0,"",Resubmission)</f>
        <v/>
      </c>
      <c r="J2" t="str">
        <f>IF(Keyword1=0,"",Keyword1)</f>
        <v/>
      </c>
      <c r="K2" t="str">
        <f>IF(Keyword2=0,"",Keyword2)</f>
        <v/>
      </c>
      <c r="L2" t="str">
        <f>IF(Keyword3=0,"",Keyword3)</f>
        <v/>
      </c>
      <c r="M2" t="str">
        <f>IF(Keyword4=0,"",Keyword4)</f>
        <v/>
      </c>
      <c r="N2" t="str">
        <f>IF(Keyword5=0,"",Keyword5)</f>
        <v/>
      </c>
      <c r="O2" t="str">
        <f>IF(Name1=0,"",Name1)</f>
        <v/>
      </c>
      <c r="P2" t="str">
        <f>IF(Position1=0,"",Position1)</f>
        <v>Vælg kategori / Choose category</v>
      </c>
      <c r="Q2" t="str">
        <f>IF(ProjMonths1=0,"",ProjMonths1)</f>
        <v/>
      </c>
      <c r="R2" t="str">
        <f>IF(CoMonths1=0,"",CoMonths1)</f>
        <v/>
      </c>
      <c r="S2" t="str">
        <f>IF(Name2=0,"",Name2)</f>
        <v/>
      </c>
      <c r="T2" t="str">
        <f>IF(Position2=0,"",Position2)</f>
        <v>Vælg kategori / Choose category</v>
      </c>
      <c r="U2" t="str">
        <f>IF(ProjMonths2=0,"",ProjMonths2)</f>
        <v/>
      </c>
      <c r="V2" t="str">
        <f>IF(CoMonths2=0,"",CoMonths2)</f>
        <v/>
      </c>
      <c r="W2" t="str">
        <f>IF(Name3=0,"",Name3)</f>
        <v/>
      </c>
      <c r="X2" t="str">
        <f>IF(Position3=0,"",Position3)</f>
        <v>Vælg kategori / Choose category</v>
      </c>
      <c r="Y2" t="str">
        <f>IF(ProjMonths3=0,"",ProjMonths3)</f>
        <v/>
      </c>
      <c r="Z2" t="str">
        <f>IF(CoMonths3=0,"",CoMonths3)</f>
        <v/>
      </c>
      <c r="AA2" t="str">
        <f>IF(Name4=0,"",Name4)</f>
        <v/>
      </c>
      <c r="AB2" t="str">
        <f>IF(Position4=0,"",Position4)</f>
        <v>Vælg kategori / Choose category</v>
      </c>
      <c r="AC2" t="str">
        <f>IF(ProjMonths4=0,"",ProjMonths4)</f>
        <v/>
      </c>
      <c r="AD2" t="str">
        <f>IF(CoMonths4=0,"",CoMonths4)</f>
        <v/>
      </c>
      <c r="AE2" t="str">
        <f>IF(Name5=0,"",Name5)</f>
        <v/>
      </c>
      <c r="AF2" t="str">
        <f>IF(Position5=0,"",Position5)</f>
        <v>Vælg kategori / Choose category</v>
      </c>
      <c r="AG2" t="str">
        <f>IF(ProjMonths5=0,"",ProjMonths5)</f>
        <v/>
      </c>
      <c r="AH2" t="str">
        <f>IF(CoMonths5=0,"",CoMonths5)</f>
        <v/>
      </c>
      <c r="AI2" t="str">
        <f>IF(Name6=0,"",Name6)</f>
        <v/>
      </c>
      <c r="AJ2" t="str">
        <f>IF(Position6=0,"",Position6)</f>
        <v>Vælg kategori / Choose category</v>
      </c>
      <c r="AK2" t="str">
        <f>IF(ProjMonths6=0,"",ProjMonths6)</f>
        <v/>
      </c>
      <c r="AL2" t="str">
        <f>IF(CoMonths6=0,"",CoMonths6)</f>
        <v/>
      </c>
      <c r="AM2" t="str">
        <f>IF(Name7=0,"",Name7)</f>
        <v/>
      </c>
      <c r="AN2" t="str">
        <f>IF(Position7=0,"",Position7)</f>
        <v>Vælg kategori / Choose category</v>
      </c>
      <c r="AO2" t="str">
        <f>IF(ProjMonths7=0,"",ProjMonths7)</f>
        <v/>
      </c>
      <c r="AP2" t="str">
        <f>IF(CoMonths7=0,"",CoMonths7)</f>
        <v/>
      </c>
      <c r="AQ2" t="str">
        <f>IF(Name8=0,"",Name8)</f>
        <v/>
      </c>
      <c r="AR2" t="str">
        <f>IF(Position8=0,"",Position8)</f>
        <v>Vælg kategori / Choose category</v>
      </c>
      <c r="AS2" t="str">
        <f>IF(ProjMonths8=0,"",ProjMonths8)</f>
        <v/>
      </c>
      <c r="AT2" t="str">
        <f>IF(CoMonths8=0,"",CoMonths8)</f>
        <v/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FE56535888E94F9536C8AD81FF85D5" ma:contentTypeVersion="1" ma:contentTypeDescription="Opret et nyt dokument." ma:contentTypeScope="" ma:versionID="e76013bbcb73ea414bc801a9ce5f946c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3157c71bfdf2c810f220221625600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335F24-23C3-44A2-9B2F-B1ABEFC66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EE7769-0782-4098-A309-3C88F3C22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5FE7AA7-8EB1-45D8-B2A7-8168A6EDCF4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46</vt:i4>
      </vt:variant>
    </vt:vector>
  </HeadingPairs>
  <TitlesOfParts>
    <vt:vector size="49" baseType="lpstr">
      <vt:lpstr>Bemandingsplan - Staffing</vt:lpstr>
      <vt:lpstr>Opslag</vt:lpstr>
      <vt:lpstr>Databaseark</vt:lpstr>
      <vt:lpstr>ApplDuration</vt:lpstr>
      <vt:lpstr>ApplStartDate</vt:lpstr>
      <vt:lpstr>ApplTitle</vt:lpstr>
      <vt:lpstr>CallName</vt:lpstr>
      <vt:lpstr>CoMonths1</vt:lpstr>
      <vt:lpstr>CoMonths2</vt:lpstr>
      <vt:lpstr>CoMonths3</vt:lpstr>
      <vt:lpstr>CoMonths4</vt:lpstr>
      <vt:lpstr>CoMonths5</vt:lpstr>
      <vt:lpstr>CoMonths6</vt:lpstr>
      <vt:lpstr>CoMonths7</vt:lpstr>
      <vt:lpstr>CoMonths8</vt:lpstr>
      <vt:lpstr>Fund</vt:lpstr>
      <vt:lpstr>Keyword1</vt:lpstr>
      <vt:lpstr>Keyword2</vt:lpstr>
      <vt:lpstr>Keyword3</vt:lpstr>
      <vt:lpstr>Keyword4</vt:lpstr>
      <vt:lpstr>Keyword5</vt:lpstr>
      <vt:lpstr>Name1</vt:lpstr>
      <vt:lpstr>Name2</vt:lpstr>
      <vt:lpstr>Name3</vt:lpstr>
      <vt:lpstr>Name4</vt:lpstr>
      <vt:lpstr>Name5</vt:lpstr>
      <vt:lpstr>Name6</vt:lpstr>
      <vt:lpstr>Name7</vt:lpstr>
      <vt:lpstr>Name8</vt:lpstr>
      <vt:lpstr>PerDepartment</vt:lpstr>
      <vt:lpstr>PerEmail</vt:lpstr>
      <vt:lpstr>PerName</vt:lpstr>
      <vt:lpstr>Position1</vt:lpstr>
      <vt:lpstr>Position2</vt:lpstr>
      <vt:lpstr>Position3</vt:lpstr>
      <vt:lpstr>Position4</vt:lpstr>
      <vt:lpstr>Position5</vt:lpstr>
      <vt:lpstr>Position6</vt:lpstr>
      <vt:lpstr>Position7</vt:lpstr>
      <vt:lpstr>Position8</vt:lpstr>
      <vt:lpstr>ProjMonths1</vt:lpstr>
      <vt:lpstr>ProjMonths2</vt:lpstr>
      <vt:lpstr>ProjMonths3</vt:lpstr>
      <vt:lpstr>ProjMonths4</vt:lpstr>
      <vt:lpstr>ProjMonths5</vt:lpstr>
      <vt:lpstr>ProjMonths6</vt:lpstr>
      <vt:lpstr>ProjMonths7</vt:lpstr>
      <vt:lpstr>ProjMonths8</vt:lpstr>
      <vt:lpstr>Resubmission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Møller</dc:creator>
  <cp:lastModifiedBy>Welling, Sisse Marie Berendt</cp:lastModifiedBy>
  <cp:lastPrinted>2014-03-05T13:47:41Z</cp:lastPrinted>
  <dcterms:created xsi:type="dcterms:W3CDTF">2013-05-07T11:37:03Z</dcterms:created>
  <dcterms:modified xsi:type="dcterms:W3CDTF">2014-08-26T12:39:43Z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0x01010084FE56535888E94F9536C8AD81FF85D5</vt:lpwstr>
  </property>
</Properties>
</file>